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9E08E816-D493-4B9C-9C53-ECA1452FF7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設定" sheetId="2" r:id="rId2"/>
    <sheet name="1月" sheetId="3" r:id="rId3"/>
    <sheet name="2月" sheetId="4" r:id="rId4"/>
    <sheet name="3月" sheetId="5" r:id="rId5"/>
    <sheet name="4月" sheetId="6" r:id="rId6"/>
    <sheet name="5月" sheetId="7" r:id="rId7"/>
    <sheet name="6月" sheetId="8" r:id="rId8"/>
    <sheet name="7月" sheetId="9" r:id="rId9"/>
    <sheet name="8月" sheetId="10" r:id="rId10"/>
    <sheet name="9月" sheetId="11" r:id="rId11"/>
    <sheet name="10月" sheetId="12" r:id="rId12"/>
    <sheet name="11月" sheetId="13" r:id="rId13"/>
    <sheet name="12月" sheetId="14" r:id="rId14"/>
    <sheet name="年間" sheetId="15" r:id="rId15"/>
    <sheet name="クレカ突合" sheetId="16" r:id="rId16"/>
    <sheet name="手書き用" sheetId="17" r:id="rId17"/>
    <sheet name="変更履歴" sheetId="18" r:id="rId18"/>
  </sheets>
  <definedNames>
    <definedName name="CardList">設定!$M$11:$M$18</definedName>
    <definedName name="IncList">設定!$E$11:$E$16</definedName>
    <definedName name="KomokuBunrui">設定!$B$11:$B$30</definedName>
    <definedName name="KomokuList">設定!$A$11:$A$30</definedName>
    <definedName name="PayList">設定!$G$11:$G$18</definedName>
    <definedName name="PayShime">設定!$I$11:$I$18</definedName>
    <definedName name="PayTsuki">設定!$J$11:$J$18</definedName>
    <definedName name="PayType">設定!$H$11:$H$18</definedName>
    <definedName name="_xlnm.Print_Area" localSheetId="11">'10月'!$A$1:$O$158</definedName>
    <definedName name="_xlnm.Print_Area" localSheetId="12">'11月'!$A$1:$O$158</definedName>
    <definedName name="_xlnm.Print_Area" localSheetId="13">'12月'!$A$1:$O$158</definedName>
    <definedName name="_xlnm.Print_Area" localSheetId="2">'1月'!$A$1:$O$158</definedName>
    <definedName name="_xlnm.Print_Area" localSheetId="3">'2月'!$A$1:$O$158</definedName>
    <definedName name="_xlnm.Print_Area" localSheetId="4">'3月'!$A$1:$O$158</definedName>
    <definedName name="_xlnm.Print_Area" localSheetId="5">'4月'!$A$1:$O$158</definedName>
    <definedName name="_xlnm.Print_Area" localSheetId="6">'5月'!$A$1:$O$158</definedName>
    <definedName name="_xlnm.Print_Area" localSheetId="7">'6月'!$A$1:$O$158</definedName>
    <definedName name="_xlnm.Print_Area" localSheetId="8">'7月'!$A$1:$O$158</definedName>
    <definedName name="_xlnm.Print_Area" localSheetId="9">'8月'!$A$1:$O$158</definedName>
    <definedName name="_xlnm.Print_Area" localSheetId="10">'9月'!$A$1:$O$158</definedName>
    <definedName name="_xlnm.Print_Area" localSheetId="15">クレカ突合!$A$1:$Q$46</definedName>
    <definedName name="_xlnm.Print_Area" localSheetId="0">使い方!$A$1:$A$16</definedName>
    <definedName name="_xlnm.Print_Area" localSheetId="17">変更履歴!$A$1:$B$3</definedName>
    <definedName name="_xlnm.Print_Area" localSheetId="14">年間!$A$1:$R$60</definedName>
    <definedName name="_xlnm.Print_Area" localSheetId="16">手書き用!$A$1:$I$41</definedName>
    <definedName name="_xlnm.Print_Area" localSheetId="1">設定!$A$1:$M$35</definedName>
    <definedName name="_xlnm.Print_Titles" localSheetId="11">'10月'!$6:$6</definedName>
    <definedName name="_xlnm.Print_Titles" localSheetId="12">'11月'!$6:$6</definedName>
    <definedName name="_xlnm.Print_Titles" localSheetId="13">'12月'!$6:$6</definedName>
    <definedName name="_xlnm.Print_Titles" localSheetId="2">'1月'!$6:$6</definedName>
    <definedName name="_xlnm.Print_Titles" localSheetId="3">'2月'!$6:$6</definedName>
    <definedName name="_xlnm.Print_Titles" localSheetId="4">'3月'!$6:$6</definedName>
    <definedName name="_xlnm.Print_Titles" localSheetId="5">'4月'!$6:$6</definedName>
    <definedName name="_xlnm.Print_Titles" localSheetId="6">'5月'!$6:$6</definedName>
    <definedName name="_xlnm.Print_Titles" localSheetId="7">'6月'!$6:$6</definedName>
    <definedName name="_xlnm.Print_Titles" localSheetId="8">'7月'!$6:$6</definedName>
    <definedName name="_xlnm.Print_Titles" localSheetId="9">'8月'!$6:$6</definedName>
    <definedName name="_xlnm.Print_Titles" localSheetId="10">'9月'!$6:$6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7" l="1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G6" i="17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B19" i="16"/>
  <c r="A19" i="16"/>
  <c r="B18" i="16"/>
  <c r="A18" i="16"/>
  <c r="B17" i="16"/>
  <c r="A17" i="16"/>
  <c r="B16" i="16"/>
  <c r="A16" i="16"/>
  <c r="B15" i="16"/>
  <c r="A15" i="16"/>
  <c r="B14" i="16"/>
  <c r="A14" i="16"/>
  <c r="B13" i="16"/>
  <c r="A13" i="16"/>
  <c r="B12" i="16"/>
  <c r="A12" i="16"/>
  <c r="B11" i="16"/>
  <c r="A11" i="16"/>
  <c r="B10" i="16"/>
  <c r="A10" i="16"/>
  <c r="B9" i="16"/>
  <c r="A9" i="16"/>
  <c r="B8" i="16"/>
  <c r="B20" i="16" s="1"/>
  <c r="A8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7" i="16"/>
  <c r="E4" i="16"/>
  <c r="N36" i="15"/>
  <c r="M36" i="15"/>
  <c r="L36" i="15"/>
  <c r="K36" i="15"/>
  <c r="J36" i="15"/>
  <c r="H36" i="15"/>
  <c r="G36" i="15"/>
  <c r="E36" i="15"/>
  <c r="D36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N6" i="15"/>
  <c r="M6" i="15"/>
  <c r="L6" i="15"/>
  <c r="K6" i="15"/>
  <c r="J6" i="15"/>
  <c r="I6" i="15"/>
  <c r="H6" i="15"/>
  <c r="G6" i="15"/>
  <c r="F6" i="15"/>
  <c r="E6" i="15"/>
  <c r="D6" i="15"/>
  <c r="C6" i="15"/>
  <c r="B4" i="15"/>
  <c r="H156" i="14"/>
  <c r="I156" i="14" s="1"/>
  <c r="G156" i="14"/>
  <c r="H155" i="14"/>
  <c r="I155" i="14" s="1"/>
  <c r="G155" i="14"/>
  <c r="H154" i="14"/>
  <c r="I154" i="14" s="1"/>
  <c r="G154" i="14"/>
  <c r="H153" i="14"/>
  <c r="I153" i="14" s="1"/>
  <c r="G153" i="14"/>
  <c r="H152" i="14"/>
  <c r="I152" i="14" s="1"/>
  <c r="G152" i="14"/>
  <c r="H151" i="14"/>
  <c r="I151" i="14" s="1"/>
  <c r="G151" i="14"/>
  <c r="H150" i="14"/>
  <c r="I150" i="14" s="1"/>
  <c r="G150" i="14"/>
  <c r="H149" i="14"/>
  <c r="I149" i="14" s="1"/>
  <c r="G149" i="14"/>
  <c r="H148" i="14"/>
  <c r="I148" i="14" s="1"/>
  <c r="G148" i="14"/>
  <c r="H147" i="14"/>
  <c r="I147" i="14" s="1"/>
  <c r="G147" i="14"/>
  <c r="H146" i="14"/>
  <c r="I146" i="14" s="1"/>
  <c r="G146" i="14"/>
  <c r="H145" i="14"/>
  <c r="I145" i="14" s="1"/>
  <c r="G145" i="14"/>
  <c r="H144" i="14"/>
  <c r="I144" i="14" s="1"/>
  <c r="G144" i="14"/>
  <c r="H143" i="14"/>
  <c r="I143" i="14" s="1"/>
  <c r="G143" i="14"/>
  <c r="H142" i="14"/>
  <c r="I142" i="14" s="1"/>
  <c r="G142" i="14"/>
  <c r="H141" i="14"/>
  <c r="I141" i="14" s="1"/>
  <c r="G141" i="14"/>
  <c r="H140" i="14"/>
  <c r="I140" i="14" s="1"/>
  <c r="G140" i="14"/>
  <c r="H139" i="14"/>
  <c r="I139" i="14" s="1"/>
  <c r="G139" i="14"/>
  <c r="H138" i="14"/>
  <c r="I138" i="14" s="1"/>
  <c r="G138" i="14"/>
  <c r="H137" i="14"/>
  <c r="I137" i="14" s="1"/>
  <c r="G137" i="14"/>
  <c r="H136" i="14"/>
  <c r="I136" i="14" s="1"/>
  <c r="G136" i="14"/>
  <c r="H135" i="14"/>
  <c r="I135" i="14" s="1"/>
  <c r="G135" i="14"/>
  <c r="H134" i="14"/>
  <c r="I134" i="14" s="1"/>
  <c r="G134" i="14"/>
  <c r="H133" i="14"/>
  <c r="I133" i="14" s="1"/>
  <c r="G133" i="14"/>
  <c r="H132" i="14"/>
  <c r="I132" i="14" s="1"/>
  <c r="G132" i="14"/>
  <c r="H131" i="14"/>
  <c r="I131" i="14" s="1"/>
  <c r="G131" i="14"/>
  <c r="H130" i="14"/>
  <c r="I130" i="14" s="1"/>
  <c r="G130" i="14"/>
  <c r="H129" i="14"/>
  <c r="I129" i="14" s="1"/>
  <c r="G129" i="14"/>
  <c r="H128" i="14"/>
  <c r="I128" i="14" s="1"/>
  <c r="G128" i="14"/>
  <c r="H127" i="14"/>
  <c r="I127" i="14" s="1"/>
  <c r="G127" i="14"/>
  <c r="H126" i="14"/>
  <c r="I126" i="14" s="1"/>
  <c r="G126" i="14"/>
  <c r="H125" i="14"/>
  <c r="I125" i="14" s="1"/>
  <c r="G125" i="14"/>
  <c r="H124" i="14"/>
  <c r="I124" i="14" s="1"/>
  <c r="G124" i="14"/>
  <c r="H123" i="14"/>
  <c r="I123" i="14" s="1"/>
  <c r="G123" i="14"/>
  <c r="H122" i="14"/>
  <c r="I122" i="14" s="1"/>
  <c r="G122" i="14"/>
  <c r="H121" i="14"/>
  <c r="I121" i="14" s="1"/>
  <c r="G121" i="14"/>
  <c r="H120" i="14"/>
  <c r="I120" i="14" s="1"/>
  <c r="G120" i="14"/>
  <c r="H119" i="14"/>
  <c r="I119" i="14" s="1"/>
  <c r="G119" i="14"/>
  <c r="H118" i="14"/>
  <c r="I118" i="14" s="1"/>
  <c r="G118" i="14"/>
  <c r="H117" i="14"/>
  <c r="I117" i="14" s="1"/>
  <c r="G117" i="14"/>
  <c r="H116" i="14"/>
  <c r="I116" i="14" s="1"/>
  <c r="G116" i="14"/>
  <c r="H115" i="14"/>
  <c r="I115" i="14" s="1"/>
  <c r="G115" i="14"/>
  <c r="H114" i="14"/>
  <c r="I114" i="14" s="1"/>
  <c r="G114" i="14"/>
  <c r="H113" i="14"/>
  <c r="I113" i="14" s="1"/>
  <c r="G113" i="14"/>
  <c r="H112" i="14"/>
  <c r="I112" i="14" s="1"/>
  <c r="G112" i="14"/>
  <c r="H111" i="14"/>
  <c r="I111" i="14" s="1"/>
  <c r="G111" i="14"/>
  <c r="H110" i="14"/>
  <c r="I110" i="14" s="1"/>
  <c r="G110" i="14"/>
  <c r="H109" i="14"/>
  <c r="I109" i="14" s="1"/>
  <c r="G109" i="14"/>
  <c r="H108" i="14"/>
  <c r="I108" i="14" s="1"/>
  <c r="G108" i="14"/>
  <c r="H107" i="14"/>
  <c r="I107" i="14" s="1"/>
  <c r="G107" i="14"/>
  <c r="H106" i="14"/>
  <c r="I106" i="14" s="1"/>
  <c r="G106" i="14"/>
  <c r="H105" i="14"/>
  <c r="I105" i="14" s="1"/>
  <c r="G105" i="14"/>
  <c r="H104" i="14"/>
  <c r="I104" i="14" s="1"/>
  <c r="G104" i="14"/>
  <c r="H103" i="14"/>
  <c r="I103" i="14" s="1"/>
  <c r="G103" i="14"/>
  <c r="H102" i="14"/>
  <c r="I102" i="14" s="1"/>
  <c r="G102" i="14"/>
  <c r="H101" i="14"/>
  <c r="I101" i="14" s="1"/>
  <c r="G101" i="14"/>
  <c r="H100" i="14"/>
  <c r="I100" i="14" s="1"/>
  <c r="G100" i="14"/>
  <c r="H99" i="14"/>
  <c r="I99" i="14" s="1"/>
  <c r="G99" i="14"/>
  <c r="H98" i="14"/>
  <c r="I98" i="14" s="1"/>
  <c r="G98" i="14"/>
  <c r="H97" i="14"/>
  <c r="I97" i="14" s="1"/>
  <c r="G97" i="14"/>
  <c r="H96" i="14"/>
  <c r="I96" i="14" s="1"/>
  <c r="G96" i="14"/>
  <c r="H95" i="14"/>
  <c r="I95" i="14" s="1"/>
  <c r="G95" i="14"/>
  <c r="H94" i="14"/>
  <c r="I94" i="14" s="1"/>
  <c r="G94" i="14"/>
  <c r="H93" i="14"/>
  <c r="I93" i="14" s="1"/>
  <c r="G93" i="14"/>
  <c r="H92" i="14"/>
  <c r="I92" i="14" s="1"/>
  <c r="G92" i="14"/>
  <c r="H91" i="14"/>
  <c r="I91" i="14" s="1"/>
  <c r="G91" i="14"/>
  <c r="H90" i="14"/>
  <c r="I90" i="14" s="1"/>
  <c r="G90" i="14"/>
  <c r="H89" i="14"/>
  <c r="I89" i="14" s="1"/>
  <c r="G89" i="14"/>
  <c r="H88" i="14"/>
  <c r="I88" i="14" s="1"/>
  <c r="G88" i="14"/>
  <c r="H87" i="14"/>
  <c r="I87" i="14" s="1"/>
  <c r="G87" i="14"/>
  <c r="H86" i="14"/>
  <c r="I86" i="14" s="1"/>
  <c r="G86" i="14"/>
  <c r="H85" i="14"/>
  <c r="I85" i="14" s="1"/>
  <c r="G85" i="14"/>
  <c r="H84" i="14"/>
  <c r="I84" i="14" s="1"/>
  <c r="G84" i="14"/>
  <c r="H83" i="14"/>
  <c r="I83" i="14" s="1"/>
  <c r="G83" i="14"/>
  <c r="H82" i="14"/>
  <c r="I82" i="14" s="1"/>
  <c r="G82" i="14"/>
  <c r="H81" i="14"/>
  <c r="I81" i="14" s="1"/>
  <c r="G81" i="14"/>
  <c r="H80" i="14"/>
  <c r="I80" i="14" s="1"/>
  <c r="G80" i="14"/>
  <c r="H79" i="14"/>
  <c r="I79" i="14" s="1"/>
  <c r="G79" i="14"/>
  <c r="H78" i="14"/>
  <c r="I78" i="14" s="1"/>
  <c r="G78" i="14"/>
  <c r="H77" i="14"/>
  <c r="I77" i="14" s="1"/>
  <c r="G77" i="14"/>
  <c r="H76" i="14"/>
  <c r="I76" i="14" s="1"/>
  <c r="G76" i="14"/>
  <c r="H75" i="14"/>
  <c r="I75" i="14" s="1"/>
  <c r="G75" i="14"/>
  <c r="H74" i="14"/>
  <c r="I74" i="14" s="1"/>
  <c r="G74" i="14"/>
  <c r="H73" i="14"/>
  <c r="I73" i="14" s="1"/>
  <c r="G73" i="14"/>
  <c r="H72" i="14"/>
  <c r="I72" i="14" s="1"/>
  <c r="G72" i="14"/>
  <c r="H71" i="14"/>
  <c r="I71" i="14" s="1"/>
  <c r="G71" i="14"/>
  <c r="H70" i="14"/>
  <c r="I70" i="14" s="1"/>
  <c r="G70" i="14"/>
  <c r="H69" i="14"/>
  <c r="I69" i="14" s="1"/>
  <c r="G69" i="14"/>
  <c r="H68" i="14"/>
  <c r="I68" i="14" s="1"/>
  <c r="G68" i="14"/>
  <c r="H67" i="14"/>
  <c r="I67" i="14" s="1"/>
  <c r="G67" i="14"/>
  <c r="H66" i="14"/>
  <c r="I66" i="14" s="1"/>
  <c r="G66" i="14"/>
  <c r="H65" i="14"/>
  <c r="I65" i="14" s="1"/>
  <c r="G65" i="14"/>
  <c r="H64" i="14"/>
  <c r="I64" i="14" s="1"/>
  <c r="G64" i="14"/>
  <c r="H63" i="14"/>
  <c r="I63" i="14" s="1"/>
  <c r="G63" i="14"/>
  <c r="H62" i="14"/>
  <c r="I62" i="14" s="1"/>
  <c r="G62" i="14"/>
  <c r="H61" i="14"/>
  <c r="I61" i="14" s="1"/>
  <c r="G61" i="14"/>
  <c r="K60" i="14"/>
  <c r="H60" i="14"/>
  <c r="I60" i="14" s="1"/>
  <c r="G60" i="14"/>
  <c r="K59" i="14"/>
  <c r="H59" i="14"/>
  <c r="I59" i="14" s="1"/>
  <c r="G59" i="14"/>
  <c r="K58" i="14"/>
  <c r="H58" i="14"/>
  <c r="I58" i="14" s="1"/>
  <c r="G58" i="14"/>
  <c r="K57" i="14"/>
  <c r="H57" i="14"/>
  <c r="I57" i="14" s="1"/>
  <c r="G57" i="14"/>
  <c r="K56" i="14"/>
  <c r="H56" i="14"/>
  <c r="I56" i="14" s="1"/>
  <c r="G56" i="14"/>
  <c r="K55" i="14"/>
  <c r="H55" i="14"/>
  <c r="I55" i="14" s="1"/>
  <c r="G55" i="14"/>
  <c r="K54" i="14"/>
  <c r="H54" i="14"/>
  <c r="I54" i="14" s="1"/>
  <c r="G54" i="14"/>
  <c r="K53" i="14"/>
  <c r="H53" i="14"/>
  <c r="I53" i="14" s="1"/>
  <c r="G53" i="14"/>
  <c r="H52" i="14"/>
  <c r="I52" i="14" s="1"/>
  <c r="G52" i="14"/>
  <c r="H51" i="14"/>
  <c r="I51" i="14" s="1"/>
  <c r="G51" i="14"/>
  <c r="H50" i="14"/>
  <c r="I50" i="14" s="1"/>
  <c r="G50" i="14"/>
  <c r="H49" i="14"/>
  <c r="I49" i="14" s="1"/>
  <c r="G49" i="14"/>
  <c r="H48" i="14"/>
  <c r="I48" i="14" s="1"/>
  <c r="G48" i="14"/>
  <c r="H47" i="14"/>
  <c r="I47" i="14" s="1"/>
  <c r="G47" i="14"/>
  <c r="H46" i="14"/>
  <c r="I46" i="14" s="1"/>
  <c r="G46" i="14"/>
  <c r="H45" i="14"/>
  <c r="I45" i="14" s="1"/>
  <c r="G45" i="14"/>
  <c r="H44" i="14"/>
  <c r="I44" i="14" s="1"/>
  <c r="G44" i="14"/>
  <c r="H43" i="14"/>
  <c r="I43" i="14" s="1"/>
  <c r="G43" i="14"/>
  <c r="M42" i="14"/>
  <c r="M45" i="14" s="1"/>
  <c r="H42" i="14"/>
  <c r="I42" i="14" s="1"/>
  <c r="G42" i="14"/>
  <c r="K41" i="14"/>
  <c r="H41" i="14"/>
  <c r="I41" i="14" s="1"/>
  <c r="G41" i="14"/>
  <c r="K40" i="14"/>
  <c r="H40" i="14"/>
  <c r="I40" i="14" s="1"/>
  <c r="G40" i="14"/>
  <c r="K39" i="14"/>
  <c r="H39" i="14"/>
  <c r="I39" i="14" s="1"/>
  <c r="G39" i="14"/>
  <c r="K38" i="14"/>
  <c r="H38" i="14"/>
  <c r="I38" i="14" s="1"/>
  <c r="G38" i="14"/>
  <c r="K37" i="14"/>
  <c r="H37" i="14"/>
  <c r="I37" i="14" s="1"/>
  <c r="G37" i="14"/>
  <c r="K36" i="14"/>
  <c r="H36" i="14"/>
  <c r="I36" i="14" s="1"/>
  <c r="G36" i="14"/>
  <c r="H35" i="14"/>
  <c r="I35" i="14" s="1"/>
  <c r="G35" i="14"/>
  <c r="H34" i="14"/>
  <c r="I34" i="14" s="1"/>
  <c r="G34" i="14"/>
  <c r="H33" i="14"/>
  <c r="I33" i="14" s="1"/>
  <c r="G33" i="14"/>
  <c r="H32" i="14"/>
  <c r="I32" i="14" s="1"/>
  <c r="G32" i="14"/>
  <c r="H31" i="14"/>
  <c r="I31" i="14" s="1"/>
  <c r="G31" i="14"/>
  <c r="H30" i="14"/>
  <c r="I30" i="14" s="1"/>
  <c r="G30" i="14"/>
  <c r="H29" i="14"/>
  <c r="I29" i="14" s="1"/>
  <c r="G29" i="14"/>
  <c r="H28" i="14"/>
  <c r="I28" i="14" s="1"/>
  <c r="G28" i="14"/>
  <c r="H27" i="14"/>
  <c r="I27" i="14" s="1"/>
  <c r="G27" i="14"/>
  <c r="K26" i="14"/>
  <c r="H26" i="14"/>
  <c r="I26" i="14" s="1"/>
  <c r="G26" i="14"/>
  <c r="K25" i="14"/>
  <c r="H25" i="14"/>
  <c r="I25" i="14" s="1"/>
  <c r="G25" i="14"/>
  <c r="K24" i="14"/>
  <c r="H24" i="14"/>
  <c r="I24" i="14" s="1"/>
  <c r="G24" i="14"/>
  <c r="K23" i="14"/>
  <c r="H23" i="14"/>
  <c r="I23" i="14" s="1"/>
  <c r="G23" i="14"/>
  <c r="K22" i="14"/>
  <c r="H22" i="14"/>
  <c r="I22" i="14" s="1"/>
  <c r="G22" i="14"/>
  <c r="K21" i="14"/>
  <c r="H21" i="14"/>
  <c r="I21" i="14" s="1"/>
  <c r="G21" i="14"/>
  <c r="K20" i="14"/>
  <c r="H20" i="14"/>
  <c r="I20" i="14" s="1"/>
  <c r="G20" i="14"/>
  <c r="K19" i="14"/>
  <c r="H19" i="14"/>
  <c r="I19" i="14" s="1"/>
  <c r="G19" i="14"/>
  <c r="K18" i="14"/>
  <c r="H18" i="14"/>
  <c r="I18" i="14" s="1"/>
  <c r="G18" i="14"/>
  <c r="K17" i="14"/>
  <c r="H17" i="14"/>
  <c r="I17" i="14" s="1"/>
  <c r="G17" i="14"/>
  <c r="K16" i="14"/>
  <c r="H16" i="14"/>
  <c r="I16" i="14" s="1"/>
  <c r="G16" i="14"/>
  <c r="K15" i="14"/>
  <c r="H15" i="14"/>
  <c r="I15" i="14" s="1"/>
  <c r="G15" i="14"/>
  <c r="K14" i="14"/>
  <c r="H14" i="14"/>
  <c r="I14" i="14" s="1"/>
  <c r="G14" i="14"/>
  <c r="K13" i="14"/>
  <c r="H13" i="14"/>
  <c r="I13" i="14" s="1"/>
  <c r="G13" i="14"/>
  <c r="K12" i="14"/>
  <c r="H12" i="14"/>
  <c r="I12" i="14" s="1"/>
  <c r="G12" i="14"/>
  <c r="K11" i="14"/>
  <c r="H11" i="14"/>
  <c r="I11" i="14" s="1"/>
  <c r="G11" i="14"/>
  <c r="K10" i="14"/>
  <c r="H10" i="14"/>
  <c r="I10" i="14" s="1"/>
  <c r="G10" i="14"/>
  <c r="K9" i="14"/>
  <c r="H9" i="14"/>
  <c r="I9" i="14" s="1"/>
  <c r="G9" i="14"/>
  <c r="K8" i="14"/>
  <c r="H8" i="14"/>
  <c r="I8" i="14" s="1"/>
  <c r="G8" i="14"/>
  <c r="K7" i="14"/>
  <c r="H7" i="14"/>
  <c r="G7" i="14"/>
  <c r="B4" i="14"/>
  <c r="H156" i="13"/>
  <c r="I156" i="13" s="1"/>
  <c r="G156" i="13"/>
  <c r="H155" i="13"/>
  <c r="I155" i="13" s="1"/>
  <c r="G155" i="13"/>
  <c r="H154" i="13"/>
  <c r="I154" i="13" s="1"/>
  <c r="G154" i="13"/>
  <c r="H153" i="13"/>
  <c r="I153" i="13" s="1"/>
  <c r="G153" i="13"/>
  <c r="H152" i="13"/>
  <c r="I152" i="13" s="1"/>
  <c r="G152" i="13"/>
  <c r="H151" i="13"/>
  <c r="I151" i="13" s="1"/>
  <c r="G151" i="13"/>
  <c r="H150" i="13"/>
  <c r="I150" i="13" s="1"/>
  <c r="G150" i="13"/>
  <c r="H149" i="13"/>
  <c r="I149" i="13" s="1"/>
  <c r="G149" i="13"/>
  <c r="H148" i="13"/>
  <c r="I148" i="13" s="1"/>
  <c r="G148" i="13"/>
  <c r="H147" i="13"/>
  <c r="I147" i="13" s="1"/>
  <c r="G147" i="13"/>
  <c r="H146" i="13"/>
  <c r="I146" i="13" s="1"/>
  <c r="G146" i="13"/>
  <c r="H145" i="13"/>
  <c r="I145" i="13" s="1"/>
  <c r="G145" i="13"/>
  <c r="H144" i="13"/>
  <c r="I144" i="13" s="1"/>
  <c r="G144" i="13"/>
  <c r="H143" i="13"/>
  <c r="I143" i="13" s="1"/>
  <c r="G143" i="13"/>
  <c r="H142" i="13"/>
  <c r="I142" i="13" s="1"/>
  <c r="G142" i="13"/>
  <c r="H141" i="13"/>
  <c r="I141" i="13" s="1"/>
  <c r="G141" i="13"/>
  <c r="H140" i="13"/>
  <c r="I140" i="13" s="1"/>
  <c r="G140" i="13"/>
  <c r="H139" i="13"/>
  <c r="I139" i="13" s="1"/>
  <c r="G139" i="13"/>
  <c r="H138" i="13"/>
  <c r="I138" i="13" s="1"/>
  <c r="G138" i="13"/>
  <c r="H137" i="13"/>
  <c r="I137" i="13" s="1"/>
  <c r="G137" i="13"/>
  <c r="H136" i="13"/>
  <c r="I136" i="13" s="1"/>
  <c r="G136" i="13"/>
  <c r="H135" i="13"/>
  <c r="I135" i="13" s="1"/>
  <c r="G135" i="13"/>
  <c r="H134" i="13"/>
  <c r="I134" i="13" s="1"/>
  <c r="G134" i="13"/>
  <c r="H133" i="13"/>
  <c r="I133" i="13" s="1"/>
  <c r="G133" i="13"/>
  <c r="H132" i="13"/>
  <c r="I132" i="13" s="1"/>
  <c r="G132" i="13"/>
  <c r="H131" i="13"/>
  <c r="I131" i="13" s="1"/>
  <c r="G131" i="13"/>
  <c r="H130" i="13"/>
  <c r="I130" i="13" s="1"/>
  <c r="G130" i="13"/>
  <c r="H129" i="13"/>
  <c r="I129" i="13" s="1"/>
  <c r="G129" i="13"/>
  <c r="H128" i="13"/>
  <c r="I128" i="13" s="1"/>
  <c r="G128" i="13"/>
  <c r="H127" i="13"/>
  <c r="I127" i="13" s="1"/>
  <c r="G127" i="13"/>
  <c r="H126" i="13"/>
  <c r="I126" i="13" s="1"/>
  <c r="G126" i="13"/>
  <c r="H125" i="13"/>
  <c r="I125" i="13" s="1"/>
  <c r="G125" i="13"/>
  <c r="H124" i="13"/>
  <c r="I124" i="13" s="1"/>
  <c r="G124" i="13"/>
  <c r="H123" i="13"/>
  <c r="I123" i="13" s="1"/>
  <c r="G123" i="13"/>
  <c r="H122" i="13"/>
  <c r="I122" i="13" s="1"/>
  <c r="G122" i="13"/>
  <c r="H121" i="13"/>
  <c r="I121" i="13" s="1"/>
  <c r="G121" i="13"/>
  <c r="H120" i="13"/>
  <c r="I120" i="13" s="1"/>
  <c r="G120" i="13"/>
  <c r="H119" i="13"/>
  <c r="I119" i="13" s="1"/>
  <c r="G119" i="13"/>
  <c r="H118" i="13"/>
  <c r="I118" i="13" s="1"/>
  <c r="G118" i="13"/>
  <c r="H117" i="13"/>
  <c r="I117" i="13" s="1"/>
  <c r="G117" i="13"/>
  <c r="H116" i="13"/>
  <c r="I116" i="13" s="1"/>
  <c r="G116" i="13"/>
  <c r="H115" i="13"/>
  <c r="I115" i="13" s="1"/>
  <c r="G115" i="13"/>
  <c r="H114" i="13"/>
  <c r="I114" i="13" s="1"/>
  <c r="G114" i="13"/>
  <c r="H113" i="13"/>
  <c r="I113" i="13" s="1"/>
  <c r="G113" i="13"/>
  <c r="H112" i="13"/>
  <c r="I112" i="13" s="1"/>
  <c r="G112" i="13"/>
  <c r="H111" i="13"/>
  <c r="I111" i="13" s="1"/>
  <c r="G111" i="13"/>
  <c r="H110" i="13"/>
  <c r="I110" i="13" s="1"/>
  <c r="G110" i="13"/>
  <c r="H109" i="13"/>
  <c r="I109" i="13" s="1"/>
  <c r="G109" i="13"/>
  <c r="H108" i="13"/>
  <c r="I108" i="13" s="1"/>
  <c r="G108" i="13"/>
  <c r="H107" i="13"/>
  <c r="I107" i="13" s="1"/>
  <c r="G107" i="13"/>
  <c r="H106" i="13"/>
  <c r="I106" i="13" s="1"/>
  <c r="G106" i="13"/>
  <c r="H105" i="13"/>
  <c r="I105" i="13" s="1"/>
  <c r="G105" i="13"/>
  <c r="H104" i="13"/>
  <c r="I104" i="13" s="1"/>
  <c r="G104" i="13"/>
  <c r="H103" i="13"/>
  <c r="I103" i="13" s="1"/>
  <c r="G103" i="13"/>
  <c r="H102" i="13"/>
  <c r="I102" i="13" s="1"/>
  <c r="G102" i="13"/>
  <c r="H101" i="13"/>
  <c r="I101" i="13" s="1"/>
  <c r="G101" i="13"/>
  <c r="H100" i="13"/>
  <c r="I100" i="13" s="1"/>
  <c r="G100" i="13"/>
  <c r="H99" i="13"/>
  <c r="I99" i="13" s="1"/>
  <c r="G99" i="13"/>
  <c r="H98" i="13"/>
  <c r="I98" i="13" s="1"/>
  <c r="G98" i="13"/>
  <c r="H97" i="13"/>
  <c r="I97" i="13" s="1"/>
  <c r="G97" i="13"/>
  <c r="H96" i="13"/>
  <c r="I96" i="13" s="1"/>
  <c r="G96" i="13"/>
  <c r="H95" i="13"/>
  <c r="I95" i="13" s="1"/>
  <c r="G95" i="13"/>
  <c r="H94" i="13"/>
  <c r="I94" i="13" s="1"/>
  <c r="G94" i="13"/>
  <c r="H93" i="13"/>
  <c r="I93" i="13" s="1"/>
  <c r="G93" i="13"/>
  <c r="H92" i="13"/>
  <c r="I92" i="13" s="1"/>
  <c r="G92" i="13"/>
  <c r="H91" i="13"/>
  <c r="I91" i="13" s="1"/>
  <c r="G91" i="13"/>
  <c r="H90" i="13"/>
  <c r="I90" i="13" s="1"/>
  <c r="G90" i="13"/>
  <c r="H89" i="13"/>
  <c r="I89" i="13" s="1"/>
  <c r="G89" i="13"/>
  <c r="H88" i="13"/>
  <c r="I88" i="13" s="1"/>
  <c r="G88" i="13"/>
  <c r="H87" i="13"/>
  <c r="I87" i="13" s="1"/>
  <c r="G87" i="13"/>
  <c r="H86" i="13"/>
  <c r="I86" i="13" s="1"/>
  <c r="G86" i="13"/>
  <c r="H85" i="13"/>
  <c r="I85" i="13" s="1"/>
  <c r="G85" i="13"/>
  <c r="H84" i="13"/>
  <c r="I84" i="13" s="1"/>
  <c r="G84" i="13"/>
  <c r="H83" i="13"/>
  <c r="I83" i="13" s="1"/>
  <c r="G83" i="13"/>
  <c r="H82" i="13"/>
  <c r="I82" i="13" s="1"/>
  <c r="G82" i="13"/>
  <c r="H81" i="13"/>
  <c r="I81" i="13" s="1"/>
  <c r="G81" i="13"/>
  <c r="H80" i="13"/>
  <c r="I80" i="13" s="1"/>
  <c r="G80" i="13"/>
  <c r="H79" i="13"/>
  <c r="I79" i="13" s="1"/>
  <c r="G79" i="13"/>
  <c r="H78" i="13"/>
  <c r="I78" i="13" s="1"/>
  <c r="G78" i="13"/>
  <c r="H77" i="13"/>
  <c r="I77" i="13" s="1"/>
  <c r="G77" i="13"/>
  <c r="H76" i="13"/>
  <c r="I76" i="13" s="1"/>
  <c r="G76" i="13"/>
  <c r="H75" i="13"/>
  <c r="I75" i="13" s="1"/>
  <c r="G75" i="13"/>
  <c r="H74" i="13"/>
  <c r="I74" i="13" s="1"/>
  <c r="G74" i="13"/>
  <c r="H73" i="13"/>
  <c r="I73" i="13" s="1"/>
  <c r="G73" i="13"/>
  <c r="H72" i="13"/>
  <c r="I72" i="13" s="1"/>
  <c r="G72" i="13"/>
  <c r="H71" i="13"/>
  <c r="I71" i="13" s="1"/>
  <c r="G71" i="13"/>
  <c r="H70" i="13"/>
  <c r="I70" i="13" s="1"/>
  <c r="G70" i="13"/>
  <c r="H69" i="13"/>
  <c r="I69" i="13" s="1"/>
  <c r="G69" i="13"/>
  <c r="H68" i="13"/>
  <c r="I68" i="13" s="1"/>
  <c r="G68" i="13"/>
  <c r="H67" i="13"/>
  <c r="I67" i="13" s="1"/>
  <c r="G67" i="13"/>
  <c r="H66" i="13"/>
  <c r="I66" i="13" s="1"/>
  <c r="G66" i="13"/>
  <c r="H65" i="13"/>
  <c r="I65" i="13" s="1"/>
  <c r="G65" i="13"/>
  <c r="H64" i="13"/>
  <c r="I64" i="13" s="1"/>
  <c r="G64" i="13"/>
  <c r="H63" i="13"/>
  <c r="I63" i="13" s="1"/>
  <c r="G63" i="13"/>
  <c r="H62" i="13"/>
  <c r="I62" i="13" s="1"/>
  <c r="G62" i="13"/>
  <c r="H61" i="13"/>
  <c r="I61" i="13" s="1"/>
  <c r="G61" i="13"/>
  <c r="K60" i="13"/>
  <c r="H60" i="13"/>
  <c r="I60" i="13" s="1"/>
  <c r="G60" i="13"/>
  <c r="K59" i="13"/>
  <c r="H59" i="13"/>
  <c r="I59" i="13" s="1"/>
  <c r="G59" i="13"/>
  <c r="K58" i="13"/>
  <c r="H58" i="13"/>
  <c r="I58" i="13" s="1"/>
  <c r="G58" i="13"/>
  <c r="K57" i="13"/>
  <c r="H57" i="13"/>
  <c r="I57" i="13" s="1"/>
  <c r="G57" i="13"/>
  <c r="K56" i="13"/>
  <c r="H56" i="13"/>
  <c r="I56" i="13" s="1"/>
  <c r="G56" i="13"/>
  <c r="K55" i="13"/>
  <c r="H55" i="13"/>
  <c r="I55" i="13" s="1"/>
  <c r="G55" i="13"/>
  <c r="K54" i="13"/>
  <c r="H54" i="13"/>
  <c r="I54" i="13" s="1"/>
  <c r="G54" i="13"/>
  <c r="K53" i="13"/>
  <c r="H53" i="13"/>
  <c r="I53" i="13" s="1"/>
  <c r="G53" i="13"/>
  <c r="H52" i="13"/>
  <c r="I52" i="13" s="1"/>
  <c r="G52" i="13"/>
  <c r="H51" i="13"/>
  <c r="I51" i="13" s="1"/>
  <c r="G51" i="13"/>
  <c r="H50" i="13"/>
  <c r="I50" i="13" s="1"/>
  <c r="G50" i="13"/>
  <c r="H49" i="13"/>
  <c r="I49" i="13" s="1"/>
  <c r="G49" i="13"/>
  <c r="H48" i="13"/>
  <c r="I48" i="13" s="1"/>
  <c r="G48" i="13"/>
  <c r="H47" i="13"/>
  <c r="I47" i="13" s="1"/>
  <c r="G47" i="13"/>
  <c r="H46" i="13"/>
  <c r="I46" i="13" s="1"/>
  <c r="G46" i="13"/>
  <c r="H45" i="13"/>
  <c r="I45" i="13" s="1"/>
  <c r="G45" i="13"/>
  <c r="H44" i="13"/>
  <c r="I44" i="13" s="1"/>
  <c r="G44" i="13"/>
  <c r="H43" i="13"/>
  <c r="I43" i="13" s="1"/>
  <c r="G43" i="13"/>
  <c r="M42" i="13"/>
  <c r="M45" i="13" s="1"/>
  <c r="H42" i="13"/>
  <c r="I42" i="13" s="1"/>
  <c r="G42" i="13"/>
  <c r="K41" i="13"/>
  <c r="H41" i="13"/>
  <c r="I41" i="13" s="1"/>
  <c r="G41" i="13"/>
  <c r="K40" i="13"/>
  <c r="H40" i="13"/>
  <c r="I40" i="13" s="1"/>
  <c r="G40" i="13"/>
  <c r="K39" i="13"/>
  <c r="H39" i="13"/>
  <c r="I39" i="13" s="1"/>
  <c r="G39" i="13"/>
  <c r="K38" i="13"/>
  <c r="H38" i="13"/>
  <c r="I38" i="13" s="1"/>
  <c r="G38" i="13"/>
  <c r="K37" i="13"/>
  <c r="H37" i="13"/>
  <c r="I37" i="13" s="1"/>
  <c r="G37" i="13"/>
  <c r="K36" i="13"/>
  <c r="H36" i="13"/>
  <c r="I36" i="13" s="1"/>
  <c r="G36" i="13"/>
  <c r="H35" i="13"/>
  <c r="I35" i="13" s="1"/>
  <c r="G35" i="13"/>
  <c r="H34" i="13"/>
  <c r="I34" i="13" s="1"/>
  <c r="G34" i="13"/>
  <c r="H33" i="13"/>
  <c r="I33" i="13" s="1"/>
  <c r="G33" i="13"/>
  <c r="H32" i="13"/>
  <c r="I32" i="13" s="1"/>
  <c r="G32" i="13"/>
  <c r="H31" i="13"/>
  <c r="I31" i="13" s="1"/>
  <c r="G31" i="13"/>
  <c r="H30" i="13"/>
  <c r="I30" i="13" s="1"/>
  <c r="G30" i="13"/>
  <c r="H29" i="13"/>
  <c r="I29" i="13" s="1"/>
  <c r="G29" i="13"/>
  <c r="H28" i="13"/>
  <c r="I28" i="13" s="1"/>
  <c r="G28" i="13"/>
  <c r="H27" i="13"/>
  <c r="I27" i="13" s="1"/>
  <c r="G27" i="13"/>
  <c r="K26" i="13"/>
  <c r="H26" i="13"/>
  <c r="I26" i="13" s="1"/>
  <c r="G26" i="13"/>
  <c r="K25" i="13"/>
  <c r="H25" i="13"/>
  <c r="I25" i="13" s="1"/>
  <c r="G25" i="13"/>
  <c r="K24" i="13"/>
  <c r="M24" i="13" s="1"/>
  <c r="H24" i="13"/>
  <c r="I24" i="13" s="1"/>
  <c r="G24" i="13"/>
  <c r="K23" i="13"/>
  <c r="H23" i="13"/>
  <c r="I23" i="13" s="1"/>
  <c r="G23" i="13"/>
  <c r="K22" i="13"/>
  <c r="H22" i="13"/>
  <c r="I22" i="13" s="1"/>
  <c r="G22" i="13"/>
  <c r="K21" i="13"/>
  <c r="H21" i="13"/>
  <c r="I21" i="13" s="1"/>
  <c r="G21" i="13"/>
  <c r="K20" i="13"/>
  <c r="H20" i="13"/>
  <c r="I20" i="13" s="1"/>
  <c r="G20" i="13"/>
  <c r="K19" i="13"/>
  <c r="H19" i="13"/>
  <c r="I19" i="13" s="1"/>
  <c r="G19" i="13"/>
  <c r="K18" i="13"/>
  <c r="H18" i="13"/>
  <c r="I18" i="13" s="1"/>
  <c r="G18" i="13"/>
  <c r="K17" i="13"/>
  <c r="H17" i="13"/>
  <c r="I17" i="13" s="1"/>
  <c r="G17" i="13"/>
  <c r="K16" i="13"/>
  <c r="H16" i="13"/>
  <c r="G16" i="13"/>
  <c r="K15" i="13"/>
  <c r="H15" i="13"/>
  <c r="I15" i="13" s="1"/>
  <c r="G15" i="13"/>
  <c r="K14" i="13"/>
  <c r="H14" i="13"/>
  <c r="I14" i="13" s="1"/>
  <c r="G14" i="13"/>
  <c r="K13" i="13"/>
  <c r="H13" i="13"/>
  <c r="I13" i="13" s="1"/>
  <c r="G13" i="13"/>
  <c r="K12" i="13"/>
  <c r="H12" i="13"/>
  <c r="I12" i="13" s="1"/>
  <c r="G12" i="13"/>
  <c r="K11" i="13"/>
  <c r="H11" i="13"/>
  <c r="I11" i="13" s="1"/>
  <c r="G11" i="13"/>
  <c r="K10" i="13"/>
  <c r="H10" i="13"/>
  <c r="I10" i="13" s="1"/>
  <c r="G10" i="13"/>
  <c r="K9" i="13"/>
  <c r="H9" i="13"/>
  <c r="I9" i="13" s="1"/>
  <c r="G9" i="13"/>
  <c r="K8" i="13"/>
  <c r="H8" i="13"/>
  <c r="I8" i="13" s="1"/>
  <c r="G8" i="13"/>
  <c r="K7" i="13"/>
  <c r="H7" i="13"/>
  <c r="I7" i="13" s="1"/>
  <c r="G7" i="13"/>
  <c r="B4" i="13"/>
  <c r="H156" i="12"/>
  <c r="I156" i="12" s="1"/>
  <c r="G156" i="12"/>
  <c r="H155" i="12"/>
  <c r="I155" i="12" s="1"/>
  <c r="G155" i="12"/>
  <c r="H154" i="12"/>
  <c r="I154" i="12" s="1"/>
  <c r="G154" i="12"/>
  <c r="H153" i="12"/>
  <c r="I153" i="12" s="1"/>
  <c r="G153" i="12"/>
  <c r="H152" i="12"/>
  <c r="I152" i="12" s="1"/>
  <c r="G152" i="12"/>
  <c r="H151" i="12"/>
  <c r="I151" i="12" s="1"/>
  <c r="G151" i="12"/>
  <c r="H150" i="12"/>
  <c r="I150" i="12" s="1"/>
  <c r="G150" i="12"/>
  <c r="H149" i="12"/>
  <c r="I149" i="12" s="1"/>
  <c r="G149" i="12"/>
  <c r="H148" i="12"/>
  <c r="I148" i="12" s="1"/>
  <c r="G148" i="12"/>
  <c r="H147" i="12"/>
  <c r="I147" i="12" s="1"/>
  <c r="G147" i="12"/>
  <c r="H146" i="12"/>
  <c r="I146" i="12" s="1"/>
  <c r="G146" i="12"/>
  <c r="H145" i="12"/>
  <c r="I145" i="12" s="1"/>
  <c r="G145" i="12"/>
  <c r="H144" i="12"/>
  <c r="I144" i="12" s="1"/>
  <c r="G144" i="12"/>
  <c r="H143" i="12"/>
  <c r="I143" i="12" s="1"/>
  <c r="G143" i="12"/>
  <c r="H142" i="12"/>
  <c r="I142" i="12" s="1"/>
  <c r="G142" i="12"/>
  <c r="H141" i="12"/>
  <c r="I141" i="12" s="1"/>
  <c r="G141" i="12"/>
  <c r="H140" i="12"/>
  <c r="I140" i="12" s="1"/>
  <c r="G140" i="12"/>
  <c r="H139" i="12"/>
  <c r="I139" i="12" s="1"/>
  <c r="G139" i="12"/>
  <c r="H138" i="12"/>
  <c r="I138" i="12" s="1"/>
  <c r="G138" i="12"/>
  <c r="H137" i="12"/>
  <c r="I137" i="12" s="1"/>
  <c r="G137" i="12"/>
  <c r="H136" i="12"/>
  <c r="I136" i="12" s="1"/>
  <c r="G136" i="12"/>
  <c r="H135" i="12"/>
  <c r="I135" i="12" s="1"/>
  <c r="G135" i="12"/>
  <c r="H134" i="12"/>
  <c r="I134" i="12" s="1"/>
  <c r="G134" i="12"/>
  <c r="H133" i="12"/>
  <c r="I133" i="12" s="1"/>
  <c r="G133" i="12"/>
  <c r="H132" i="12"/>
  <c r="I132" i="12" s="1"/>
  <c r="G132" i="12"/>
  <c r="H131" i="12"/>
  <c r="I131" i="12" s="1"/>
  <c r="G131" i="12"/>
  <c r="H130" i="12"/>
  <c r="I130" i="12" s="1"/>
  <c r="G130" i="12"/>
  <c r="H129" i="12"/>
  <c r="I129" i="12" s="1"/>
  <c r="G129" i="12"/>
  <c r="H128" i="12"/>
  <c r="I128" i="12" s="1"/>
  <c r="G128" i="12"/>
  <c r="H127" i="12"/>
  <c r="I127" i="12" s="1"/>
  <c r="G127" i="12"/>
  <c r="H126" i="12"/>
  <c r="I126" i="12" s="1"/>
  <c r="G126" i="12"/>
  <c r="H125" i="12"/>
  <c r="I125" i="12" s="1"/>
  <c r="G125" i="12"/>
  <c r="H124" i="12"/>
  <c r="I124" i="12" s="1"/>
  <c r="G124" i="12"/>
  <c r="H123" i="12"/>
  <c r="I123" i="12" s="1"/>
  <c r="G123" i="12"/>
  <c r="H122" i="12"/>
  <c r="I122" i="12" s="1"/>
  <c r="G122" i="12"/>
  <c r="H121" i="12"/>
  <c r="I121" i="12" s="1"/>
  <c r="G121" i="12"/>
  <c r="H120" i="12"/>
  <c r="I120" i="12" s="1"/>
  <c r="G120" i="12"/>
  <c r="H119" i="12"/>
  <c r="I119" i="12" s="1"/>
  <c r="G119" i="12"/>
  <c r="H118" i="12"/>
  <c r="I118" i="12" s="1"/>
  <c r="G118" i="12"/>
  <c r="H117" i="12"/>
  <c r="I117" i="12" s="1"/>
  <c r="G117" i="12"/>
  <c r="H116" i="12"/>
  <c r="I116" i="12" s="1"/>
  <c r="G116" i="12"/>
  <c r="H115" i="12"/>
  <c r="I115" i="12" s="1"/>
  <c r="G115" i="12"/>
  <c r="H114" i="12"/>
  <c r="I114" i="12" s="1"/>
  <c r="G114" i="12"/>
  <c r="H113" i="12"/>
  <c r="I113" i="12" s="1"/>
  <c r="G113" i="12"/>
  <c r="H112" i="12"/>
  <c r="I112" i="12" s="1"/>
  <c r="G112" i="12"/>
  <c r="H111" i="12"/>
  <c r="I111" i="12" s="1"/>
  <c r="G111" i="12"/>
  <c r="H110" i="12"/>
  <c r="I110" i="12" s="1"/>
  <c r="G110" i="12"/>
  <c r="H109" i="12"/>
  <c r="I109" i="12" s="1"/>
  <c r="G109" i="12"/>
  <c r="H108" i="12"/>
  <c r="I108" i="12" s="1"/>
  <c r="G108" i="12"/>
  <c r="H107" i="12"/>
  <c r="I107" i="12" s="1"/>
  <c r="G107" i="12"/>
  <c r="H106" i="12"/>
  <c r="I106" i="12" s="1"/>
  <c r="G106" i="12"/>
  <c r="H105" i="12"/>
  <c r="I105" i="12" s="1"/>
  <c r="G105" i="12"/>
  <c r="H104" i="12"/>
  <c r="I104" i="12" s="1"/>
  <c r="G104" i="12"/>
  <c r="H103" i="12"/>
  <c r="I103" i="12" s="1"/>
  <c r="G103" i="12"/>
  <c r="H102" i="12"/>
  <c r="I102" i="12" s="1"/>
  <c r="G102" i="12"/>
  <c r="H101" i="12"/>
  <c r="I101" i="12" s="1"/>
  <c r="G101" i="12"/>
  <c r="H100" i="12"/>
  <c r="I100" i="12" s="1"/>
  <c r="G100" i="12"/>
  <c r="H99" i="12"/>
  <c r="I99" i="12" s="1"/>
  <c r="G99" i="12"/>
  <c r="H98" i="12"/>
  <c r="I98" i="12" s="1"/>
  <c r="G98" i="12"/>
  <c r="H97" i="12"/>
  <c r="I97" i="12" s="1"/>
  <c r="G97" i="12"/>
  <c r="H96" i="12"/>
  <c r="I96" i="12" s="1"/>
  <c r="G96" i="12"/>
  <c r="H95" i="12"/>
  <c r="I95" i="12" s="1"/>
  <c r="G95" i="12"/>
  <c r="H94" i="12"/>
  <c r="I94" i="12" s="1"/>
  <c r="G94" i="12"/>
  <c r="H93" i="12"/>
  <c r="I93" i="12" s="1"/>
  <c r="G93" i="12"/>
  <c r="H92" i="12"/>
  <c r="I92" i="12" s="1"/>
  <c r="G92" i="12"/>
  <c r="H91" i="12"/>
  <c r="I91" i="12" s="1"/>
  <c r="G91" i="12"/>
  <c r="H90" i="12"/>
  <c r="I90" i="12" s="1"/>
  <c r="G90" i="12"/>
  <c r="H89" i="12"/>
  <c r="I89" i="12" s="1"/>
  <c r="G89" i="12"/>
  <c r="H88" i="12"/>
  <c r="I88" i="12" s="1"/>
  <c r="G88" i="12"/>
  <c r="H87" i="12"/>
  <c r="I87" i="12" s="1"/>
  <c r="G87" i="12"/>
  <c r="H86" i="12"/>
  <c r="I86" i="12" s="1"/>
  <c r="G86" i="12"/>
  <c r="H85" i="12"/>
  <c r="I85" i="12" s="1"/>
  <c r="G85" i="12"/>
  <c r="H84" i="12"/>
  <c r="I84" i="12" s="1"/>
  <c r="G84" i="12"/>
  <c r="H83" i="12"/>
  <c r="I83" i="12" s="1"/>
  <c r="G83" i="12"/>
  <c r="H82" i="12"/>
  <c r="I82" i="12" s="1"/>
  <c r="G82" i="12"/>
  <c r="H81" i="12"/>
  <c r="I81" i="12" s="1"/>
  <c r="G81" i="12"/>
  <c r="H80" i="12"/>
  <c r="I80" i="12" s="1"/>
  <c r="G80" i="12"/>
  <c r="H79" i="12"/>
  <c r="I79" i="12" s="1"/>
  <c r="G79" i="12"/>
  <c r="H78" i="12"/>
  <c r="I78" i="12" s="1"/>
  <c r="G78" i="12"/>
  <c r="H77" i="12"/>
  <c r="I77" i="12" s="1"/>
  <c r="G77" i="12"/>
  <c r="H76" i="12"/>
  <c r="I76" i="12" s="1"/>
  <c r="G76" i="12"/>
  <c r="H75" i="12"/>
  <c r="I75" i="12" s="1"/>
  <c r="G75" i="12"/>
  <c r="H74" i="12"/>
  <c r="I74" i="12" s="1"/>
  <c r="G74" i="12"/>
  <c r="H73" i="12"/>
  <c r="I73" i="12" s="1"/>
  <c r="G73" i="12"/>
  <c r="H72" i="12"/>
  <c r="I72" i="12" s="1"/>
  <c r="G72" i="12"/>
  <c r="H71" i="12"/>
  <c r="I71" i="12" s="1"/>
  <c r="G71" i="12"/>
  <c r="H70" i="12"/>
  <c r="I70" i="12" s="1"/>
  <c r="G70" i="12"/>
  <c r="H69" i="12"/>
  <c r="I69" i="12" s="1"/>
  <c r="G69" i="12"/>
  <c r="H68" i="12"/>
  <c r="I68" i="12" s="1"/>
  <c r="G68" i="12"/>
  <c r="H67" i="12"/>
  <c r="I67" i="12" s="1"/>
  <c r="G67" i="12"/>
  <c r="H66" i="12"/>
  <c r="I66" i="12" s="1"/>
  <c r="G66" i="12"/>
  <c r="H65" i="12"/>
  <c r="I65" i="12" s="1"/>
  <c r="G65" i="12"/>
  <c r="H64" i="12"/>
  <c r="I64" i="12" s="1"/>
  <c r="G64" i="12"/>
  <c r="H63" i="12"/>
  <c r="I63" i="12" s="1"/>
  <c r="G63" i="12"/>
  <c r="H62" i="12"/>
  <c r="I62" i="12" s="1"/>
  <c r="G62" i="12"/>
  <c r="H61" i="12"/>
  <c r="I61" i="12" s="1"/>
  <c r="G61" i="12"/>
  <c r="K60" i="12"/>
  <c r="H60" i="12"/>
  <c r="I60" i="12" s="1"/>
  <c r="G60" i="12"/>
  <c r="K59" i="12"/>
  <c r="H59" i="12"/>
  <c r="I59" i="12" s="1"/>
  <c r="G59" i="12"/>
  <c r="K58" i="12"/>
  <c r="H58" i="12"/>
  <c r="I58" i="12" s="1"/>
  <c r="G58" i="12"/>
  <c r="K57" i="12"/>
  <c r="H57" i="12"/>
  <c r="I57" i="12" s="1"/>
  <c r="G57" i="12"/>
  <c r="K56" i="12"/>
  <c r="H56" i="12"/>
  <c r="I56" i="12" s="1"/>
  <c r="G56" i="12"/>
  <c r="K55" i="12"/>
  <c r="H55" i="12"/>
  <c r="I55" i="12" s="1"/>
  <c r="G55" i="12"/>
  <c r="K54" i="12"/>
  <c r="H54" i="12"/>
  <c r="I54" i="12" s="1"/>
  <c r="G54" i="12"/>
  <c r="K53" i="12"/>
  <c r="H53" i="12"/>
  <c r="I53" i="12" s="1"/>
  <c r="G53" i="12"/>
  <c r="H52" i="12"/>
  <c r="I52" i="12" s="1"/>
  <c r="G52" i="12"/>
  <c r="H51" i="12"/>
  <c r="I51" i="12" s="1"/>
  <c r="G51" i="12"/>
  <c r="H50" i="12"/>
  <c r="I50" i="12" s="1"/>
  <c r="G50" i="12"/>
  <c r="H49" i="12"/>
  <c r="I49" i="12" s="1"/>
  <c r="G49" i="12"/>
  <c r="H48" i="12"/>
  <c r="I48" i="12" s="1"/>
  <c r="G48" i="12"/>
  <c r="H47" i="12"/>
  <c r="I47" i="12" s="1"/>
  <c r="G47" i="12"/>
  <c r="H46" i="12"/>
  <c r="I46" i="12" s="1"/>
  <c r="G46" i="12"/>
  <c r="H45" i="12"/>
  <c r="I45" i="12" s="1"/>
  <c r="G45" i="12"/>
  <c r="H44" i="12"/>
  <c r="I44" i="12" s="1"/>
  <c r="G44" i="12"/>
  <c r="H43" i="12"/>
  <c r="I43" i="12" s="1"/>
  <c r="G43" i="12"/>
  <c r="M42" i="12"/>
  <c r="M45" i="12" s="1"/>
  <c r="H42" i="12"/>
  <c r="I42" i="12" s="1"/>
  <c r="G42" i="12"/>
  <c r="K41" i="12"/>
  <c r="H41" i="12"/>
  <c r="I41" i="12" s="1"/>
  <c r="G41" i="12"/>
  <c r="K40" i="12"/>
  <c r="H40" i="12"/>
  <c r="I40" i="12" s="1"/>
  <c r="G40" i="12"/>
  <c r="K39" i="12"/>
  <c r="H39" i="12"/>
  <c r="I39" i="12" s="1"/>
  <c r="G39" i="12"/>
  <c r="K38" i="12"/>
  <c r="H38" i="12"/>
  <c r="I38" i="12" s="1"/>
  <c r="G38" i="12"/>
  <c r="K37" i="12"/>
  <c r="H37" i="12"/>
  <c r="I37" i="12" s="1"/>
  <c r="G37" i="12"/>
  <c r="K36" i="12"/>
  <c r="H36" i="12"/>
  <c r="I36" i="12" s="1"/>
  <c r="G36" i="12"/>
  <c r="H35" i="12"/>
  <c r="I35" i="12" s="1"/>
  <c r="G35" i="12"/>
  <c r="H34" i="12"/>
  <c r="I34" i="12" s="1"/>
  <c r="G34" i="12"/>
  <c r="H33" i="12"/>
  <c r="I33" i="12" s="1"/>
  <c r="G33" i="12"/>
  <c r="H32" i="12"/>
  <c r="I32" i="12" s="1"/>
  <c r="G32" i="12"/>
  <c r="H31" i="12"/>
  <c r="I31" i="12" s="1"/>
  <c r="G31" i="12"/>
  <c r="H30" i="12"/>
  <c r="I30" i="12" s="1"/>
  <c r="G30" i="12"/>
  <c r="H29" i="12"/>
  <c r="I29" i="12" s="1"/>
  <c r="G29" i="12"/>
  <c r="H28" i="12"/>
  <c r="I28" i="12" s="1"/>
  <c r="G28" i="12"/>
  <c r="H27" i="12"/>
  <c r="I27" i="12" s="1"/>
  <c r="G27" i="12"/>
  <c r="K26" i="12"/>
  <c r="H26" i="12"/>
  <c r="I26" i="12" s="1"/>
  <c r="G26" i="12"/>
  <c r="K25" i="12"/>
  <c r="H25" i="12"/>
  <c r="I25" i="12" s="1"/>
  <c r="G25" i="12"/>
  <c r="K24" i="12"/>
  <c r="H24" i="12"/>
  <c r="I24" i="12" s="1"/>
  <c r="G24" i="12"/>
  <c r="K23" i="12"/>
  <c r="H23" i="12"/>
  <c r="I23" i="12" s="1"/>
  <c r="G23" i="12"/>
  <c r="K22" i="12"/>
  <c r="H22" i="12"/>
  <c r="I22" i="12" s="1"/>
  <c r="G22" i="12"/>
  <c r="K21" i="12"/>
  <c r="H21" i="12"/>
  <c r="I21" i="12" s="1"/>
  <c r="G21" i="12"/>
  <c r="K20" i="12"/>
  <c r="H20" i="12"/>
  <c r="I20" i="12" s="1"/>
  <c r="G20" i="12"/>
  <c r="K19" i="12"/>
  <c r="H19" i="12"/>
  <c r="I19" i="12" s="1"/>
  <c r="G19" i="12"/>
  <c r="K18" i="12"/>
  <c r="H18" i="12"/>
  <c r="I18" i="12" s="1"/>
  <c r="G18" i="12"/>
  <c r="K17" i="12"/>
  <c r="H17" i="12"/>
  <c r="I17" i="12" s="1"/>
  <c r="G17" i="12"/>
  <c r="K16" i="12"/>
  <c r="H16" i="12"/>
  <c r="I16" i="12" s="1"/>
  <c r="G16" i="12"/>
  <c r="K15" i="12"/>
  <c r="H15" i="12"/>
  <c r="I15" i="12" s="1"/>
  <c r="G15" i="12"/>
  <c r="K14" i="12"/>
  <c r="H14" i="12"/>
  <c r="I14" i="12" s="1"/>
  <c r="G14" i="12"/>
  <c r="K13" i="12"/>
  <c r="H13" i="12"/>
  <c r="I13" i="12" s="1"/>
  <c r="G13" i="12"/>
  <c r="K12" i="12"/>
  <c r="H12" i="12"/>
  <c r="I12" i="12" s="1"/>
  <c r="G12" i="12"/>
  <c r="K11" i="12"/>
  <c r="H11" i="12"/>
  <c r="I11" i="12" s="1"/>
  <c r="G11" i="12"/>
  <c r="K10" i="12"/>
  <c r="H10" i="12"/>
  <c r="I10" i="12" s="1"/>
  <c r="G10" i="12"/>
  <c r="K9" i="12"/>
  <c r="H9" i="12"/>
  <c r="I9" i="12" s="1"/>
  <c r="G9" i="12"/>
  <c r="K8" i="12"/>
  <c r="H8" i="12"/>
  <c r="I8" i="12" s="1"/>
  <c r="G8" i="12"/>
  <c r="K7" i="12"/>
  <c r="H7" i="12"/>
  <c r="G7" i="12"/>
  <c r="B4" i="12"/>
  <c r="H156" i="11"/>
  <c r="I156" i="11" s="1"/>
  <c r="G156" i="11"/>
  <c r="H155" i="11"/>
  <c r="I155" i="11" s="1"/>
  <c r="G155" i="11"/>
  <c r="H154" i="11"/>
  <c r="I154" i="11" s="1"/>
  <c r="G154" i="11"/>
  <c r="H153" i="11"/>
  <c r="I153" i="11" s="1"/>
  <c r="G153" i="11"/>
  <c r="H152" i="11"/>
  <c r="I152" i="11" s="1"/>
  <c r="G152" i="11"/>
  <c r="H151" i="11"/>
  <c r="I151" i="11" s="1"/>
  <c r="G151" i="11"/>
  <c r="H150" i="11"/>
  <c r="I150" i="11" s="1"/>
  <c r="G150" i="11"/>
  <c r="H149" i="11"/>
  <c r="I149" i="11" s="1"/>
  <c r="G149" i="11"/>
  <c r="H148" i="11"/>
  <c r="I148" i="11" s="1"/>
  <c r="G148" i="11"/>
  <c r="H147" i="11"/>
  <c r="I147" i="11" s="1"/>
  <c r="G147" i="11"/>
  <c r="H146" i="11"/>
  <c r="I146" i="11" s="1"/>
  <c r="G146" i="11"/>
  <c r="H145" i="11"/>
  <c r="I145" i="11" s="1"/>
  <c r="G145" i="11"/>
  <c r="H144" i="11"/>
  <c r="I144" i="11" s="1"/>
  <c r="G144" i="11"/>
  <c r="H143" i="11"/>
  <c r="I143" i="11" s="1"/>
  <c r="G143" i="11"/>
  <c r="H142" i="11"/>
  <c r="I142" i="11" s="1"/>
  <c r="G142" i="11"/>
  <c r="H141" i="11"/>
  <c r="I141" i="11" s="1"/>
  <c r="G141" i="11"/>
  <c r="H140" i="11"/>
  <c r="I140" i="11" s="1"/>
  <c r="G140" i="11"/>
  <c r="H139" i="11"/>
  <c r="I139" i="11" s="1"/>
  <c r="G139" i="11"/>
  <c r="H138" i="11"/>
  <c r="I138" i="11" s="1"/>
  <c r="G138" i="11"/>
  <c r="H137" i="11"/>
  <c r="I137" i="11" s="1"/>
  <c r="G137" i="11"/>
  <c r="H136" i="11"/>
  <c r="I136" i="11" s="1"/>
  <c r="G136" i="11"/>
  <c r="H135" i="11"/>
  <c r="I135" i="11" s="1"/>
  <c r="G135" i="11"/>
  <c r="H134" i="11"/>
  <c r="I134" i="11" s="1"/>
  <c r="G134" i="11"/>
  <c r="H133" i="11"/>
  <c r="I133" i="11" s="1"/>
  <c r="G133" i="11"/>
  <c r="H132" i="11"/>
  <c r="I132" i="11" s="1"/>
  <c r="G132" i="11"/>
  <c r="H131" i="11"/>
  <c r="I131" i="11" s="1"/>
  <c r="G131" i="11"/>
  <c r="H130" i="11"/>
  <c r="I130" i="11" s="1"/>
  <c r="G130" i="11"/>
  <c r="H129" i="11"/>
  <c r="I129" i="11" s="1"/>
  <c r="G129" i="11"/>
  <c r="H128" i="11"/>
  <c r="I128" i="11" s="1"/>
  <c r="G128" i="11"/>
  <c r="H127" i="11"/>
  <c r="I127" i="11" s="1"/>
  <c r="G127" i="11"/>
  <c r="H126" i="11"/>
  <c r="I126" i="11" s="1"/>
  <c r="G126" i="11"/>
  <c r="H125" i="11"/>
  <c r="I125" i="11" s="1"/>
  <c r="G125" i="11"/>
  <c r="H124" i="11"/>
  <c r="I124" i="11" s="1"/>
  <c r="G124" i="11"/>
  <c r="H123" i="11"/>
  <c r="I123" i="11" s="1"/>
  <c r="G123" i="11"/>
  <c r="H122" i="11"/>
  <c r="I122" i="11" s="1"/>
  <c r="G122" i="11"/>
  <c r="H121" i="11"/>
  <c r="I121" i="11" s="1"/>
  <c r="G121" i="11"/>
  <c r="H120" i="11"/>
  <c r="I120" i="11" s="1"/>
  <c r="G120" i="11"/>
  <c r="H119" i="11"/>
  <c r="I119" i="11" s="1"/>
  <c r="G119" i="11"/>
  <c r="H118" i="11"/>
  <c r="I118" i="11" s="1"/>
  <c r="G118" i="11"/>
  <c r="H117" i="11"/>
  <c r="I117" i="11" s="1"/>
  <c r="G117" i="11"/>
  <c r="H116" i="11"/>
  <c r="I116" i="11" s="1"/>
  <c r="G116" i="11"/>
  <c r="H115" i="11"/>
  <c r="I115" i="11" s="1"/>
  <c r="G115" i="11"/>
  <c r="H114" i="11"/>
  <c r="I114" i="11" s="1"/>
  <c r="G114" i="11"/>
  <c r="H113" i="11"/>
  <c r="I113" i="11" s="1"/>
  <c r="G113" i="11"/>
  <c r="H112" i="11"/>
  <c r="I112" i="11" s="1"/>
  <c r="G112" i="11"/>
  <c r="H111" i="11"/>
  <c r="I111" i="11" s="1"/>
  <c r="G111" i="11"/>
  <c r="H110" i="11"/>
  <c r="I110" i="11" s="1"/>
  <c r="G110" i="11"/>
  <c r="H109" i="11"/>
  <c r="I109" i="11" s="1"/>
  <c r="G109" i="11"/>
  <c r="H108" i="11"/>
  <c r="I108" i="11" s="1"/>
  <c r="G108" i="11"/>
  <c r="H107" i="11"/>
  <c r="I107" i="11" s="1"/>
  <c r="G107" i="11"/>
  <c r="H106" i="11"/>
  <c r="I106" i="11" s="1"/>
  <c r="G106" i="11"/>
  <c r="H105" i="11"/>
  <c r="I105" i="11" s="1"/>
  <c r="G105" i="11"/>
  <c r="H104" i="11"/>
  <c r="I104" i="11" s="1"/>
  <c r="G104" i="11"/>
  <c r="H103" i="11"/>
  <c r="I103" i="11" s="1"/>
  <c r="G103" i="11"/>
  <c r="H102" i="11"/>
  <c r="I102" i="11" s="1"/>
  <c r="G102" i="11"/>
  <c r="H101" i="11"/>
  <c r="I101" i="11" s="1"/>
  <c r="G101" i="11"/>
  <c r="H100" i="11"/>
  <c r="I100" i="11" s="1"/>
  <c r="G100" i="11"/>
  <c r="H99" i="11"/>
  <c r="I99" i="11" s="1"/>
  <c r="G99" i="11"/>
  <c r="H98" i="11"/>
  <c r="I98" i="11" s="1"/>
  <c r="G98" i="11"/>
  <c r="H97" i="11"/>
  <c r="I97" i="11" s="1"/>
  <c r="G97" i="11"/>
  <c r="H96" i="11"/>
  <c r="I96" i="11" s="1"/>
  <c r="G96" i="11"/>
  <c r="H95" i="11"/>
  <c r="I95" i="11" s="1"/>
  <c r="G95" i="11"/>
  <c r="H94" i="11"/>
  <c r="I94" i="11" s="1"/>
  <c r="G94" i="11"/>
  <c r="H93" i="11"/>
  <c r="I93" i="11" s="1"/>
  <c r="G93" i="11"/>
  <c r="H92" i="11"/>
  <c r="I92" i="11" s="1"/>
  <c r="G92" i="11"/>
  <c r="H91" i="11"/>
  <c r="I91" i="11" s="1"/>
  <c r="G91" i="11"/>
  <c r="H90" i="11"/>
  <c r="I90" i="11" s="1"/>
  <c r="G90" i="11"/>
  <c r="H89" i="11"/>
  <c r="I89" i="11" s="1"/>
  <c r="G89" i="11"/>
  <c r="H88" i="11"/>
  <c r="I88" i="11" s="1"/>
  <c r="G88" i="11"/>
  <c r="H87" i="11"/>
  <c r="I87" i="11" s="1"/>
  <c r="G87" i="11"/>
  <c r="H86" i="11"/>
  <c r="I86" i="11" s="1"/>
  <c r="G86" i="11"/>
  <c r="H85" i="11"/>
  <c r="I85" i="11" s="1"/>
  <c r="G85" i="11"/>
  <c r="H84" i="11"/>
  <c r="I84" i="11" s="1"/>
  <c r="G84" i="11"/>
  <c r="H83" i="11"/>
  <c r="I83" i="11" s="1"/>
  <c r="G83" i="11"/>
  <c r="H82" i="11"/>
  <c r="I82" i="11" s="1"/>
  <c r="G82" i="11"/>
  <c r="H81" i="11"/>
  <c r="I81" i="11" s="1"/>
  <c r="G81" i="11"/>
  <c r="H80" i="11"/>
  <c r="I80" i="11" s="1"/>
  <c r="G80" i="11"/>
  <c r="H79" i="11"/>
  <c r="I79" i="11" s="1"/>
  <c r="G79" i="11"/>
  <c r="H78" i="11"/>
  <c r="I78" i="11" s="1"/>
  <c r="G78" i="11"/>
  <c r="H77" i="11"/>
  <c r="I77" i="11" s="1"/>
  <c r="G77" i="11"/>
  <c r="H76" i="11"/>
  <c r="I76" i="11" s="1"/>
  <c r="G76" i="11"/>
  <c r="H75" i="11"/>
  <c r="I75" i="11" s="1"/>
  <c r="G75" i="11"/>
  <c r="H74" i="11"/>
  <c r="I74" i="11" s="1"/>
  <c r="G74" i="11"/>
  <c r="H73" i="11"/>
  <c r="I73" i="11" s="1"/>
  <c r="G73" i="11"/>
  <c r="H72" i="11"/>
  <c r="I72" i="11" s="1"/>
  <c r="G72" i="11"/>
  <c r="H71" i="11"/>
  <c r="I71" i="11" s="1"/>
  <c r="G71" i="11"/>
  <c r="H70" i="11"/>
  <c r="I70" i="11" s="1"/>
  <c r="G70" i="11"/>
  <c r="H69" i="11"/>
  <c r="I69" i="11" s="1"/>
  <c r="G69" i="11"/>
  <c r="H68" i="11"/>
  <c r="I68" i="11" s="1"/>
  <c r="G68" i="11"/>
  <c r="H67" i="11"/>
  <c r="I67" i="11" s="1"/>
  <c r="G67" i="11"/>
  <c r="H66" i="11"/>
  <c r="I66" i="11" s="1"/>
  <c r="G66" i="11"/>
  <c r="H65" i="11"/>
  <c r="I65" i="11" s="1"/>
  <c r="G65" i="11"/>
  <c r="H64" i="11"/>
  <c r="I64" i="11" s="1"/>
  <c r="G64" i="11"/>
  <c r="H63" i="11"/>
  <c r="I63" i="11" s="1"/>
  <c r="G63" i="11"/>
  <c r="H62" i="11"/>
  <c r="I62" i="11" s="1"/>
  <c r="G62" i="11"/>
  <c r="H61" i="11"/>
  <c r="I61" i="11" s="1"/>
  <c r="G61" i="11"/>
  <c r="K60" i="11"/>
  <c r="H60" i="11"/>
  <c r="I60" i="11" s="1"/>
  <c r="G60" i="11"/>
  <c r="K59" i="11"/>
  <c r="H59" i="11"/>
  <c r="I59" i="11" s="1"/>
  <c r="G59" i="11"/>
  <c r="K58" i="11"/>
  <c r="H58" i="11"/>
  <c r="I58" i="11" s="1"/>
  <c r="G58" i="11"/>
  <c r="K57" i="11"/>
  <c r="H57" i="11"/>
  <c r="I57" i="11" s="1"/>
  <c r="G57" i="11"/>
  <c r="K56" i="11"/>
  <c r="H56" i="11"/>
  <c r="I56" i="11" s="1"/>
  <c r="G56" i="11"/>
  <c r="K55" i="11"/>
  <c r="H55" i="11"/>
  <c r="I55" i="11" s="1"/>
  <c r="G55" i="11"/>
  <c r="K54" i="11"/>
  <c r="H54" i="11"/>
  <c r="I54" i="11" s="1"/>
  <c r="G54" i="11"/>
  <c r="K53" i="11"/>
  <c r="H53" i="11"/>
  <c r="I53" i="11" s="1"/>
  <c r="G53" i="11"/>
  <c r="H52" i="11"/>
  <c r="I52" i="11" s="1"/>
  <c r="G52" i="11"/>
  <c r="H51" i="11"/>
  <c r="G51" i="11"/>
  <c r="H50" i="11"/>
  <c r="I50" i="11" s="1"/>
  <c r="G50" i="11"/>
  <c r="H49" i="11"/>
  <c r="I49" i="11" s="1"/>
  <c r="G49" i="11"/>
  <c r="H48" i="11"/>
  <c r="I48" i="11" s="1"/>
  <c r="G48" i="11"/>
  <c r="H47" i="11"/>
  <c r="I47" i="11" s="1"/>
  <c r="G47" i="11"/>
  <c r="H46" i="11"/>
  <c r="I46" i="11" s="1"/>
  <c r="G46" i="11"/>
  <c r="H45" i="11"/>
  <c r="I45" i="11" s="1"/>
  <c r="G45" i="11"/>
  <c r="H44" i="11"/>
  <c r="I44" i="11" s="1"/>
  <c r="G44" i="11"/>
  <c r="H43" i="11"/>
  <c r="I43" i="11" s="1"/>
  <c r="G43" i="11"/>
  <c r="M42" i="11"/>
  <c r="M45" i="11" s="1"/>
  <c r="H42" i="11"/>
  <c r="I42" i="11" s="1"/>
  <c r="G42" i="11"/>
  <c r="K41" i="11"/>
  <c r="H41" i="11"/>
  <c r="I41" i="11" s="1"/>
  <c r="G41" i="11"/>
  <c r="K40" i="11"/>
  <c r="H40" i="11"/>
  <c r="I40" i="11" s="1"/>
  <c r="G40" i="11"/>
  <c r="K39" i="11"/>
  <c r="H39" i="11"/>
  <c r="I39" i="11" s="1"/>
  <c r="G39" i="11"/>
  <c r="K38" i="11"/>
  <c r="H38" i="11"/>
  <c r="I38" i="11" s="1"/>
  <c r="G38" i="11"/>
  <c r="K37" i="11"/>
  <c r="H37" i="11"/>
  <c r="I37" i="11" s="1"/>
  <c r="G37" i="11"/>
  <c r="K36" i="11"/>
  <c r="H36" i="11"/>
  <c r="I36" i="11" s="1"/>
  <c r="G36" i="11"/>
  <c r="H35" i="11"/>
  <c r="I35" i="11" s="1"/>
  <c r="G35" i="11"/>
  <c r="H34" i="11"/>
  <c r="I34" i="11" s="1"/>
  <c r="G34" i="11"/>
  <c r="H33" i="11"/>
  <c r="I33" i="11" s="1"/>
  <c r="G33" i="11"/>
  <c r="H32" i="11"/>
  <c r="I32" i="11" s="1"/>
  <c r="G32" i="11"/>
  <c r="H31" i="11"/>
  <c r="I31" i="11" s="1"/>
  <c r="G31" i="11"/>
  <c r="H30" i="11"/>
  <c r="I30" i="11" s="1"/>
  <c r="G30" i="11"/>
  <c r="H29" i="11"/>
  <c r="I29" i="11" s="1"/>
  <c r="G29" i="11"/>
  <c r="H28" i="11"/>
  <c r="I28" i="11" s="1"/>
  <c r="G28" i="11"/>
  <c r="H27" i="11"/>
  <c r="I27" i="11" s="1"/>
  <c r="G27" i="11"/>
  <c r="K26" i="11"/>
  <c r="H26" i="11"/>
  <c r="I26" i="11" s="1"/>
  <c r="G26" i="11"/>
  <c r="K25" i="11"/>
  <c r="H25" i="11"/>
  <c r="I25" i="11" s="1"/>
  <c r="G25" i="11"/>
  <c r="K24" i="11"/>
  <c r="H24" i="11"/>
  <c r="I24" i="11" s="1"/>
  <c r="G24" i="11"/>
  <c r="K23" i="11"/>
  <c r="H23" i="11"/>
  <c r="I23" i="11" s="1"/>
  <c r="G23" i="11"/>
  <c r="K22" i="11"/>
  <c r="H22" i="11"/>
  <c r="I22" i="11" s="1"/>
  <c r="G22" i="11"/>
  <c r="K21" i="11"/>
  <c r="H21" i="11"/>
  <c r="I21" i="11" s="1"/>
  <c r="G21" i="11"/>
  <c r="K20" i="11"/>
  <c r="H20" i="11"/>
  <c r="I20" i="11" s="1"/>
  <c r="G20" i="11"/>
  <c r="K19" i="11"/>
  <c r="H19" i="11"/>
  <c r="I19" i="11" s="1"/>
  <c r="G19" i="11"/>
  <c r="K18" i="11"/>
  <c r="H18" i="11"/>
  <c r="I18" i="11" s="1"/>
  <c r="G18" i="11"/>
  <c r="K17" i="11"/>
  <c r="H17" i="11"/>
  <c r="I17" i="11" s="1"/>
  <c r="G17" i="11"/>
  <c r="K16" i="11"/>
  <c r="H16" i="11"/>
  <c r="I16" i="11" s="1"/>
  <c r="G16" i="11"/>
  <c r="K15" i="11"/>
  <c r="H15" i="11"/>
  <c r="I15" i="11" s="1"/>
  <c r="G15" i="11"/>
  <c r="K14" i="11"/>
  <c r="H14" i="11"/>
  <c r="I14" i="11" s="1"/>
  <c r="G14" i="11"/>
  <c r="K13" i="11"/>
  <c r="H13" i="11"/>
  <c r="I13" i="11" s="1"/>
  <c r="G13" i="11"/>
  <c r="K12" i="11"/>
  <c r="H12" i="11"/>
  <c r="I12" i="11" s="1"/>
  <c r="G12" i="11"/>
  <c r="K11" i="11"/>
  <c r="H11" i="11"/>
  <c r="I11" i="11" s="1"/>
  <c r="G11" i="11"/>
  <c r="K10" i="11"/>
  <c r="H10" i="11"/>
  <c r="I10" i="11" s="1"/>
  <c r="G10" i="11"/>
  <c r="K9" i="11"/>
  <c r="H9" i="11"/>
  <c r="I9" i="11" s="1"/>
  <c r="G9" i="11"/>
  <c r="K8" i="11"/>
  <c r="H8" i="11"/>
  <c r="I8" i="11" s="1"/>
  <c r="G8" i="11"/>
  <c r="K7" i="11"/>
  <c r="H7" i="11"/>
  <c r="I7" i="11" s="1"/>
  <c r="G7" i="11"/>
  <c r="B4" i="11"/>
  <c r="H156" i="10"/>
  <c r="I156" i="10" s="1"/>
  <c r="G156" i="10"/>
  <c r="H155" i="10"/>
  <c r="I155" i="10" s="1"/>
  <c r="G155" i="10"/>
  <c r="H154" i="10"/>
  <c r="I154" i="10" s="1"/>
  <c r="G154" i="10"/>
  <c r="H153" i="10"/>
  <c r="I153" i="10" s="1"/>
  <c r="G153" i="10"/>
  <c r="H152" i="10"/>
  <c r="I152" i="10" s="1"/>
  <c r="G152" i="10"/>
  <c r="H151" i="10"/>
  <c r="I151" i="10" s="1"/>
  <c r="G151" i="10"/>
  <c r="H150" i="10"/>
  <c r="I150" i="10" s="1"/>
  <c r="G150" i="10"/>
  <c r="H149" i="10"/>
  <c r="I149" i="10" s="1"/>
  <c r="G149" i="10"/>
  <c r="H148" i="10"/>
  <c r="I148" i="10" s="1"/>
  <c r="G148" i="10"/>
  <c r="H147" i="10"/>
  <c r="I147" i="10" s="1"/>
  <c r="G147" i="10"/>
  <c r="H146" i="10"/>
  <c r="I146" i="10" s="1"/>
  <c r="G146" i="10"/>
  <c r="H145" i="10"/>
  <c r="I145" i="10" s="1"/>
  <c r="G145" i="10"/>
  <c r="H144" i="10"/>
  <c r="I144" i="10" s="1"/>
  <c r="G144" i="10"/>
  <c r="H143" i="10"/>
  <c r="I143" i="10" s="1"/>
  <c r="G143" i="10"/>
  <c r="H142" i="10"/>
  <c r="I142" i="10" s="1"/>
  <c r="G142" i="10"/>
  <c r="H141" i="10"/>
  <c r="I141" i="10" s="1"/>
  <c r="G141" i="10"/>
  <c r="H140" i="10"/>
  <c r="I140" i="10" s="1"/>
  <c r="G140" i="10"/>
  <c r="H139" i="10"/>
  <c r="I139" i="10" s="1"/>
  <c r="G139" i="10"/>
  <c r="H138" i="10"/>
  <c r="I138" i="10" s="1"/>
  <c r="G138" i="10"/>
  <c r="H137" i="10"/>
  <c r="I137" i="10" s="1"/>
  <c r="G137" i="10"/>
  <c r="H136" i="10"/>
  <c r="I136" i="10" s="1"/>
  <c r="G136" i="10"/>
  <c r="H135" i="10"/>
  <c r="I135" i="10" s="1"/>
  <c r="G135" i="10"/>
  <c r="H134" i="10"/>
  <c r="I134" i="10" s="1"/>
  <c r="G134" i="10"/>
  <c r="H133" i="10"/>
  <c r="I133" i="10" s="1"/>
  <c r="G133" i="10"/>
  <c r="H132" i="10"/>
  <c r="I132" i="10" s="1"/>
  <c r="G132" i="10"/>
  <c r="H131" i="10"/>
  <c r="I131" i="10" s="1"/>
  <c r="G131" i="10"/>
  <c r="H130" i="10"/>
  <c r="I130" i="10" s="1"/>
  <c r="G130" i="10"/>
  <c r="H129" i="10"/>
  <c r="I129" i="10" s="1"/>
  <c r="G129" i="10"/>
  <c r="H128" i="10"/>
  <c r="I128" i="10" s="1"/>
  <c r="G128" i="10"/>
  <c r="H127" i="10"/>
  <c r="I127" i="10" s="1"/>
  <c r="G127" i="10"/>
  <c r="H126" i="10"/>
  <c r="I126" i="10" s="1"/>
  <c r="G126" i="10"/>
  <c r="H125" i="10"/>
  <c r="I125" i="10" s="1"/>
  <c r="G125" i="10"/>
  <c r="H124" i="10"/>
  <c r="I124" i="10" s="1"/>
  <c r="G124" i="10"/>
  <c r="H123" i="10"/>
  <c r="I123" i="10" s="1"/>
  <c r="G123" i="10"/>
  <c r="H122" i="10"/>
  <c r="I122" i="10" s="1"/>
  <c r="G122" i="10"/>
  <c r="H121" i="10"/>
  <c r="I121" i="10" s="1"/>
  <c r="G121" i="10"/>
  <c r="H120" i="10"/>
  <c r="I120" i="10" s="1"/>
  <c r="G120" i="10"/>
  <c r="H119" i="10"/>
  <c r="I119" i="10" s="1"/>
  <c r="G119" i="10"/>
  <c r="H118" i="10"/>
  <c r="I118" i="10" s="1"/>
  <c r="G118" i="10"/>
  <c r="H117" i="10"/>
  <c r="I117" i="10" s="1"/>
  <c r="G117" i="10"/>
  <c r="H116" i="10"/>
  <c r="I116" i="10" s="1"/>
  <c r="G116" i="10"/>
  <c r="H115" i="10"/>
  <c r="I115" i="10" s="1"/>
  <c r="G115" i="10"/>
  <c r="H114" i="10"/>
  <c r="I114" i="10" s="1"/>
  <c r="G114" i="10"/>
  <c r="H113" i="10"/>
  <c r="I113" i="10" s="1"/>
  <c r="G113" i="10"/>
  <c r="H112" i="10"/>
  <c r="I112" i="10" s="1"/>
  <c r="G112" i="10"/>
  <c r="H111" i="10"/>
  <c r="I111" i="10" s="1"/>
  <c r="G111" i="10"/>
  <c r="H110" i="10"/>
  <c r="I110" i="10" s="1"/>
  <c r="G110" i="10"/>
  <c r="H109" i="10"/>
  <c r="I109" i="10" s="1"/>
  <c r="G109" i="10"/>
  <c r="H108" i="10"/>
  <c r="I108" i="10" s="1"/>
  <c r="G108" i="10"/>
  <c r="H107" i="10"/>
  <c r="I107" i="10" s="1"/>
  <c r="G107" i="10"/>
  <c r="H106" i="10"/>
  <c r="I106" i="10" s="1"/>
  <c r="G106" i="10"/>
  <c r="H105" i="10"/>
  <c r="I105" i="10" s="1"/>
  <c r="G105" i="10"/>
  <c r="H104" i="10"/>
  <c r="I104" i="10" s="1"/>
  <c r="G104" i="10"/>
  <c r="H103" i="10"/>
  <c r="I103" i="10" s="1"/>
  <c r="G103" i="10"/>
  <c r="H102" i="10"/>
  <c r="I102" i="10" s="1"/>
  <c r="G102" i="10"/>
  <c r="H101" i="10"/>
  <c r="I101" i="10" s="1"/>
  <c r="G101" i="10"/>
  <c r="H100" i="10"/>
  <c r="I100" i="10" s="1"/>
  <c r="G100" i="10"/>
  <c r="H99" i="10"/>
  <c r="I99" i="10" s="1"/>
  <c r="G99" i="10"/>
  <c r="H98" i="10"/>
  <c r="I98" i="10" s="1"/>
  <c r="G98" i="10"/>
  <c r="H97" i="10"/>
  <c r="I97" i="10" s="1"/>
  <c r="G97" i="10"/>
  <c r="H96" i="10"/>
  <c r="I96" i="10" s="1"/>
  <c r="G96" i="10"/>
  <c r="H95" i="10"/>
  <c r="I95" i="10" s="1"/>
  <c r="G95" i="10"/>
  <c r="H94" i="10"/>
  <c r="I94" i="10" s="1"/>
  <c r="G94" i="10"/>
  <c r="H93" i="10"/>
  <c r="I93" i="10" s="1"/>
  <c r="G93" i="10"/>
  <c r="H92" i="10"/>
  <c r="I92" i="10" s="1"/>
  <c r="G92" i="10"/>
  <c r="H91" i="10"/>
  <c r="I91" i="10" s="1"/>
  <c r="G91" i="10"/>
  <c r="H90" i="10"/>
  <c r="I90" i="10" s="1"/>
  <c r="G90" i="10"/>
  <c r="H89" i="10"/>
  <c r="I89" i="10" s="1"/>
  <c r="G89" i="10"/>
  <c r="H88" i="10"/>
  <c r="I88" i="10" s="1"/>
  <c r="G88" i="10"/>
  <c r="H87" i="10"/>
  <c r="I87" i="10" s="1"/>
  <c r="G87" i="10"/>
  <c r="H86" i="10"/>
  <c r="I86" i="10" s="1"/>
  <c r="G86" i="10"/>
  <c r="H85" i="10"/>
  <c r="I85" i="10" s="1"/>
  <c r="G85" i="10"/>
  <c r="H84" i="10"/>
  <c r="I84" i="10" s="1"/>
  <c r="G84" i="10"/>
  <c r="H83" i="10"/>
  <c r="I83" i="10" s="1"/>
  <c r="G83" i="10"/>
  <c r="H82" i="10"/>
  <c r="I82" i="10" s="1"/>
  <c r="G82" i="10"/>
  <c r="H81" i="10"/>
  <c r="I81" i="10" s="1"/>
  <c r="G81" i="10"/>
  <c r="H80" i="10"/>
  <c r="I80" i="10" s="1"/>
  <c r="G80" i="10"/>
  <c r="H79" i="10"/>
  <c r="I79" i="10" s="1"/>
  <c r="G79" i="10"/>
  <c r="H78" i="10"/>
  <c r="I78" i="10" s="1"/>
  <c r="G78" i="10"/>
  <c r="H77" i="10"/>
  <c r="I77" i="10" s="1"/>
  <c r="G77" i="10"/>
  <c r="H76" i="10"/>
  <c r="I76" i="10" s="1"/>
  <c r="G76" i="10"/>
  <c r="H75" i="10"/>
  <c r="I75" i="10" s="1"/>
  <c r="G75" i="10"/>
  <c r="H74" i="10"/>
  <c r="I74" i="10" s="1"/>
  <c r="G74" i="10"/>
  <c r="H73" i="10"/>
  <c r="G73" i="10"/>
  <c r="H72" i="10"/>
  <c r="I72" i="10" s="1"/>
  <c r="G72" i="10"/>
  <c r="H71" i="10"/>
  <c r="I71" i="10" s="1"/>
  <c r="G71" i="10"/>
  <c r="H70" i="10"/>
  <c r="I70" i="10" s="1"/>
  <c r="G70" i="10"/>
  <c r="H69" i="10"/>
  <c r="I69" i="10" s="1"/>
  <c r="G69" i="10"/>
  <c r="H68" i="10"/>
  <c r="I68" i="10" s="1"/>
  <c r="G68" i="10"/>
  <c r="H67" i="10"/>
  <c r="I67" i="10" s="1"/>
  <c r="G67" i="10"/>
  <c r="H66" i="10"/>
  <c r="I66" i="10" s="1"/>
  <c r="G66" i="10"/>
  <c r="H65" i="10"/>
  <c r="I65" i="10" s="1"/>
  <c r="G65" i="10"/>
  <c r="H64" i="10"/>
  <c r="I64" i="10" s="1"/>
  <c r="G64" i="10"/>
  <c r="H63" i="10"/>
  <c r="I63" i="10" s="1"/>
  <c r="G63" i="10"/>
  <c r="H62" i="10"/>
  <c r="I62" i="10" s="1"/>
  <c r="G62" i="10"/>
  <c r="H61" i="10"/>
  <c r="I61" i="10" s="1"/>
  <c r="G61" i="10"/>
  <c r="K60" i="10"/>
  <c r="H60" i="10"/>
  <c r="I60" i="10" s="1"/>
  <c r="G60" i="10"/>
  <c r="K59" i="10"/>
  <c r="H59" i="10"/>
  <c r="I59" i="10" s="1"/>
  <c r="G59" i="10"/>
  <c r="K58" i="10"/>
  <c r="H58" i="10"/>
  <c r="I58" i="10" s="1"/>
  <c r="G58" i="10"/>
  <c r="K57" i="10"/>
  <c r="H57" i="10"/>
  <c r="I57" i="10" s="1"/>
  <c r="G57" i="10"/>
  <c r="K56" i="10"/>
  <c r="H56" i="10"/>
  <c r="I56" i="10" s="1"/>
  <c r="G56" i="10"/>
  <c r="K55" i="10"/>
  <c r="H55" i="10"/>
  <c r="I55" i="10" s="1"/>
  <c r="G55" i="10"/>
  <c r="K54" i="10"/>
  <c r="H54" i="10"/>
  <c r="I54" i="10" s="1"/>
  <c r="G54" i="10"/>
  <c r="K53" i="10"/>
  <c r="H53" i="10"/>
  <c r="I53" i="10" s="1"/>
  <c r="G53" i="10"/>
  <c r="H52" i="10"/>
  <c r="I52" i="10" s="1"/>
  <c r="G52" i="10"/>
  <c r="H51" i="10"/>
  <c r="I51" i="10" s="1"/>
  <c r="G51" i="10"/>
  <c r="H50" i="10"/>
  <c r="I50" i="10" s="1"/>
  <c r="G50" i="10"/>
  <c r="H49" i="10"/>
  <c r="I49" i="10" s="1"/>
  <c r="G49" i="10"/>
  <c r="H48" i="10"/>
  <c r="I48" i="10" s="1"/>
  <c r="G48" i="10"/>
  <c r="H47" i="10"/>
  <c r="I47" i="10" s="1"/>
  <c r="G47" i="10"/>
  <c r="H46" i="10"/>
  <c r="I46" i="10" s="1"/>
  <c r="G46" i="10"/>
  <c r="H45" i="10"/>
  <c r="I45" i="10" s="1"/>
  <c r="G45" i="10"/>
  <c r="H44" i="10"/>
  <c r="I44" i="10" s="1"/>
  <c r="G44" i="10"/>
  <c r="H43" i="10"/>
  <c r="I43" i="10" s="1"/>
  <c r="G43" i="10"/>
  <c r="M42" i="10"/>
  <c r="M45" i="10" s="1"/>
  <c r="H42" i="10"/>
  <c r="I42" i="10" s="1"/>
  <c r="G42" i="10"/>
  <c r="K41" i="10"/>
  <c r="H41" i="10"/>
  <c r="I41" i="10" s="1"/>
  <c r="G41" i="10"/>
  <c r="K40" i="10"/>
  <c r="H40" i="10"/>
  <c r="I40" i="10" s="1"/>
  <c r="G40" i="10"/>
  <c r="K39" i="10"/>
  <c r="H39" i="10"/>
  <c r="I39" i="10" s="1"/>
  <c r="G39" i="10"/>
  <c r="K38" i="10"/>
  <c r="H38" i="10"/>
  <c r="I38" i="10" s="1"/>
  <c r="G38" i="10"/>
  <c r="K37" i="10"/>
  <c r="H37" i="10"/>
  <c r="I37" i="10" s="1"/>
  <c r="G37" i="10"/>
  <c r="K36" i="10"/>
  <c r="H36" i="10"/>
  <c r="I36" i="10" s="1"/>
  <c r="G36" i="10"/>
  <c r="H35" i="10"/>
  <c r="I35" i="10" s="1"/>
  <c r="G35" i="10"/>
  <c r="H34" i="10"/>
  <c r="I34" i="10" s="1"/>
  <c r="G34" i="10"/>
  <c r="H33" i="10"/>
  <c r="I33" i="10" s="1"/>
  <c r="G33" i="10"/>
  <c r="H32" i="10"/>
  <c r="I32" i="10" s="1"/>
  <c r="G32" i="10"/>
  <c r="H31" i="10"/>
  <c r="I31" i="10" s="1"/>
  <c r="G31" i="10"/>
  <c r="H30" i="10"/>
  <c r="I30" i="10" s="1"/>
  <c r="G30" i="10"/>
  <c r="H29" i="10"/>
  <c r="I29" i="10" s="1"/>
  <c r="G29" i="10"/>
  <c r="H28" i="10"/>
  <c r="I28" i="10" s="1"/>
  <c r="G28" i="10"/>
  <c r="H27" i="10"/>
  <c r="I27" i="10" s="1"/>
  <c r="G27" i="10"/>
  <c r="K26" i="10"/>
  <c r="H26" i="10"/>
  <c r="I26" i="10" s="1"/>
  <c r="G26" i="10"/>
  <c r="K25" i="10"/>
  <c r="H25" i="10"/>
  <c r="I25" i="10" s="1"/>
  <c r="G25" i="10"/>
  <c r="K24" i="10"/>
  <c r="H24" i="10"/>
  <c r="I24" i="10" s="1"/>
  <c r="G24" i="10"/>
  <c r="K23" i="10"/>
  <c r="H23" i="10"/>
  <c r="I23" i="10" s="1"/>
  <c r="G23" i="10"/>
  <c r="K22" i="10"/>
  <c r="H22" i="10"/>
  <c r="I22" i="10" s="1"/>
  <c r="G22" i="10"/>
  <c r="K21" i="10"/>
  <c r="H21" i="10"/>
  <c r="I21" i="10" s="1"/>
  <c r="G21" i="10"/>
  <c r="K20" i="10"/>
  <c r="H20" i="10"/>
  <c r="I20" i="10" s="1"/>
  <c r="G20" i="10"/>
  <c r="K19" i="10"/>
  <c r="H19" i="10"/>
  <c r="I19" i="10" s="1"/>
  <c r="G19" i="10"/>
  <c r="K18" i="10"/>
  <c r="H18" i="10"/>
  <c r="I18" i="10" s="1"/>
  <c r="G18" i="10"/>
  <c r="K17" i="10"/>
  <c r="H17" i="10"/>
  <c r="I17" i="10" s="1"/>
  <c r="G17" i="10"/>
  <c r="K16" i="10"/>
  <c r="H16" i="10"/>
  <c r="I16" i="10" s="1"/>
  <c r="G16" i="10"/>
  <c r="K15" i="10"/>
  <c r="H15" i="10"/>
  <c r="I15" i="10" s="1"/>
  <c r="G15" i="10"/>
  <c r="K14" i="10"/>
  <c r="H14" i="10"/>
  <c r="I14" i="10" s="1"/>
  <c r="G14" i="10"/>
  <c r="K13" i="10"/>
  <c r="H13" i="10"/>
  <c r="I13" i="10" s="1"/>
  <c r="G13" i="10"/>
  <c r="K12" i="10"/>
  <c r="H12" i="10"/>
  <c r="I12" i="10" s="1"/>
  <c r="G12" i="10"/>
  <c r="K11" i="10"/>
  <c r="H11" i="10"/>
  <c r="I11" i="10" s="1"/>
  <c r="G11" i="10"/>
  <c r="K10" i="10"/>
  <c r="H10" i="10"/>
  <c r="I10" i="10" s="1"/>
  <c r="G10" i="10"/>
  <c r="K9" i="10"/>
  <c r="H9" i="10"/>
  <c r="I9" i="10" s="1"/>
  <c r="G9" i="10"/>
  <c r="K8" i="10"/>
  <c r="H8" i="10"/>
  <c r="I8" i="10" s="1"/>
  <c r="G8" i="10"/>
  <c r="K7" i="10"/>
  <c r="H7" i="10"/>
  <c r="I7" i="10" s="1"/>
  <c r="G7" i="10"/>
  <c r="B4" i="10"/>
  <c r="H156" i="9"/>
  <c r="I156" i="9" s="1"/>
  <c r="G156" i="9"/>
  <c r="H155" i="9"/>
  <c r="I155" i="9" s="1"/>
  <c r="G155" i="9"/>
  <c r="H154" i="9"/>
  <c r="I154" i="9" s="1"/>
  <c r="G154" i="9"/>
  <c r="H153" i="9"/>
  <c r="I153" i="9" s="1"/>
  <c r="G153" i="9"/>
  <c r="H152" i="9"/>
  <c r="I152" i="9" s="1"/>
  <c r="G152" i="9"/>
  <c r="H151" i="9"/>
  <c r="I151" i="9" s="1"/>
  <c r="G151" i="9"/>
  <c r="H150" i="9"/>
  <c r="I150" i="9" s="1"/>
  <c r="G150" i="9"/>
  <c r="H149" i="9"/>
  <c r="I149" i="9" s="1"/>
  <c r="G149" i="9"/>
  <c r="H148" i="9"/>
  <c r="I148" i="9" s="1"/>
  <c r="G148" i="9"/>
  <c r="H147" i="9"/>
  <c r="I147" i="9" s="1"/>
  <c r="G147" i="9"/>
  <c r="H146" i="9"/>
  <c r="I146" i="9" s="1"/>
  <c r="G146" i="9"/>
  <c r="H145" i="9"/>
  <c r="I145" i="9" s="1"/>
  <c r="G145" i="9"/>
  <c r="H144" i="9"/>
  <c r="I144" i="9" s="1"/>
  <c r="G144" i="9"/>
  <c r="H143" i="9"/>
  <c r="I143" i="9" s="1"/>
  <c r="G143" i="9"/>
  <c r="H142" i="9"/>
  <c r="I142" i="9" s="1"/>
  <c r="G142" i="9"/>
  <c r="H141" i="9"/>
  <c r="I141" i="9" s="1"/>
  <c r="G141" i="9"/>
  <c r="H140" i="9"/>
  <c r="I140" i="9" s="1"/>
  <c r="G140" i="9"/>
  <c r="H139" i="9"/>
  <c r="I139" i="9" s="1"/>
  <c r="G139" i="9"/>
  <c r="H138" i="9"/>
  <c r="I138" i="9" s="1"/>
  <c r="G138" i="9"/>
  <c r="H137" i="9"/>
  <c r="I137" i="9" s="1"/>
  <c r="G137" i="9"/>
  <c r="H136" i="9"/>
  <c r="I136" i="9" s="1"/>
  <c r="G136" i="9"/>
  <c r="H135" i="9"/>
  <c r="I135" i="9" s="1"/>
  <c r="G135" i="9"/>
  <c r="H134" i="9"/>
  <c r="I134" i="9" s="1"/>
  <c r="G134" i="9"/>
  <c r="H133" i="9"/>
  <c r="I133" i="9" s="1"/>
  <c r="G133" i="9"/>
  <c r="H132" i="9"/>
  <c r="I132" i="9" s="1"/>
  <c r="G132" i="9"/>
  <c r="H131" i="9"/>
  <c r="I131" i="9" s="1"/>
  <c r="G131" i="9"/>
  <c r="H130" i="9"/>
  <c r="I130" i="9" s="1"/>
  <c r="G130" i="9"/>
  <c r="H129" i="9"/>
  <c r="I129" i="9" s="1"/>
  <c r="G129" i="9"/>
  <c r="H128" i="9"/>
  <c r="I128" i="9" s="1"/>
  <c r="G128" i="9"/>
  <c r="H127" i="9"/>
  <c r="I127" i="9" s="1"/>
  <c r="G127" i="9"/>
  <c r="H126" i="9"/>
  <c r="I126" i="9" s="1"/>
  <c r="G126" i="9"/>
  <c r="H125" i="9"/>
  <c r="I125" i="9" s="1"/>
  <c r="G125" i="9"/>
  <c r="H124" i="9"/>
  <c r="I124" i="9" s="1"/>
  <c r="G124" i="9"/>
  <c r="H123" i="9"/>
  <c r="I123" i="9" s="1"/>
  <c r="G123" i="9"/>
  <c r="H122" i="9"/>
  <c r="I122" i="9" s="1"/>
  <c r="G122" i="9"/>
  <c r="H121" i="9"/>
  <c r="I121" i="9" s="1"/>
  <c r="G121" i="9"/>
  <c r="H120" i="9"/>
  <c r="I120" i="9" s="1"/>
  <c r="G120" i="9"/>
  <c r="H119" i="9"/>
  <c r="I119" i="9" s="1"/>
  <c r="G119" i="9"/>
  <c r="H118" i="9"/>
  <c r="I118" i="9" s="1"/>
  <c r="G118" i="9"/>
  <c r="H117" i="9"/>
  <c r="I117" i="9" s="1"/>
  <c r="G117" i="9"/>
  <c r="H116" i="9"/>
  <c r="I116" i="9" s="1"/>
  <c r="G116" i="9"/>
  <c r="H115" i="9"/>
  <c r="I115" i="9" s="1"/>
  <c r="G115" i="9"/>
  <c r="H114" i="9"/>
  <c r="I114" i="9" s="1"/>
  <c r="G114" i="9"/>
  <c r="H113" i="9"/>
  <c r="I113" i="9" s="1"/>
  <c r="G113" i="9"/>
  <c r="H112" i="9"/>
  <c r="I112" i="9" s="1"/>
  <c r="G112" i="9"/>
  <c r="H111" i="9"/>
  <c r="I111" i="9" s="1"/>
  <c r="G111" i="9"/>
  <c r="H110" i="9"/>
  <c r="I110" i="9" s="1"/>
  <c r="G110" i="9"/>
  <c r="H109" i="9"/>
  <c r="I109" i="9" s="1"/>
  <c r="G109" i="9"/>
  <c r="H108" i="9"/>
  <c r="I108" i="9" s="1"/>
  <c r="G108" i="9"/>
  <c r="H107" i="9"/>
  <c r="I107" i="9" s="1"/>
  <c r="G107" i="9"/>
  <c r="H106" i="9"/>
  <c r="I106" i="9" s="1"/>
  <c r="G106" i="9"/>
  <c r="H105" i="9"/>
  <c r="I105" i="9" s="1"/>
  <c r="G105" i="9"/>
  <c r="H104" i="9"/>
  <c r="I104" i="9" s="1"/>
  <c r="G104" i="9"/>
  <c r="H103" i="9"/>
  <c r="I103" i="9" s="1"/>
  <c r="G103" i="9"/>
  <c r="H102" i="9"/>
  <c r="I102" i="9" s="1"/>
  <c r="G102" i="9"/>
  <c r="H101" i="9"/>
  <c r="I101" i="9" s="1"/>
  <c r="G101" i="9"/>
  <c r="H100" i="9"/>
  <c r="I100" i="9" s="1"/>
  <c r="G100" i="9"/>
  <c r="H99" i="9"/>
  <c r="I99" i="9" s="1"/>
  <c r="G99" i="9"/>
  <c r="H98" i="9"/>
  <c r="I98" i="9" s="1"/>
  <c r="G98" i="9"/>
  <c r="H97" i="9"/>
  <c r="I97" i="9" s="1"/>
  <c r="G97" i="9"/>
  <c r="H96" i="9"/>
  <c r="I96" i="9" s="1"/>
  <c r="G96" i="9"/>
  <c r="H95" i="9"/>
  <c r="I95" i="9" s="1"/>
  <c r="G95" i="9"/>
  <c r="H94" i="9"/>
  <c r="I94" i="9" s="1"/>
  <c r="G94" i="9"/>
  <c r="H93" i="9"/>
  <c r="I93" i="9" s="1"/>
  <c r="G93" i="9"/>
  <c r="H92" i="9"/>
  <c r="I92" i="9" s="1"/>
  <c r="G92" i="9"/>
  <c r="H91" i="9"/>
  <c r="I91" i="9" s="1"/>
  <c r="G91" i="9"/>
  <c r="H90" i="9"/>
  <c r="I90" i="9" s="1"/>
  <c r="G90" i="9"/>
  <c r="H89" i="9"/>
  <c r="I89" i="9" s="1"/>
  <c r="G89" i="9"/>
  <c r="H88" i="9"/>
  <c r="I88" i="9" s="1"/>
  <c r="G88" i="9"/>
  <c r="H87" i="9"/>
  <c r="I87" i="9" s="1"/>
  <c r="G87" i="9"/>
  <c r="H86" i="9"/>
  <c r="I86" i="9" s="1"/>
  <c r="G86" i="9"/>
  <c r="H85" i="9"/>
  <c r="I85" i="9" s="1"/>
  <c r="G85" i="9"/>
  <c r="H84" i="9"/>
  <c r="I84" i="9" s="1"/>
  <c r="G84" i="9"/>
  <c r="H83" i="9"/>
  <c r="I83" i="9" s="1"/>
  <c r="G83" i="9"/>
  <c r="H82" i="9"/>
  <c r="I82" i="9" s="1"/>
  <c r="G82" i="9"/>
  <c r="H81" i="9"/>
  <c r="I81" i="9" s="1"/>
  <c r="G81" i="9"/>
  <c r="H80" i="9"/>
  <c r="I80" i="9" s="1"/>
  <c r="G80" i="9"/>
  <c r="H79" i="9"/>
  <c r="I79" i="9" s="1"/>
  <c r="G79" i="9"/>
  <c r="H78" i="9"/>
  <c r="I78" i="9" s="1"/>
  <c r="G78" i="9"/>
  <c r="H77" i="9"/>
  <c r="I77" i="9" s="1"/>
  <c r="G77" i="9"/>
  <c r="H76" i="9"/>
  <c r="I76" i="9" s="1"/>
  <c r="G76" i="9"/>
  <c r="H75" i="9"/>
  <c r="I75" i="9" s="1"/>
  <c r="G75" i="9"/>
  <c r="H74" i="9"/>
  <c r="I74" i="9" s="1"/>
  <c r="G74" i="9"/>
  <c r="H73" i="9"/>
  <c r="I73" i="9" s="1"/>
  <c r="G73" i="9"/>
  <c r="H72" i="9"/>
  <c r="I72" i="9" s="1"/>
  <c r="G72" i="9"/>
  <c r="H71" i="9"/>
  <c r="I71" i="9" s="1"/>
  <c r="G71" i="9"/>
  <c r="H70" i="9"/>
  <c r="I70" i="9" s="1"/>
  <c r="G70" i="9"/>
  <c r="H69" i="9"/>
  <c r="I69" i="9" s="1"/>
  <c r="G69" i="9"/>
  <c r="H68" i="9"/>
  <c r="I68" i="9" s="1"/>
  <c r="G68" i="9"/>
  <c r="H67" i="9"/>
  <c r="I67" i="9" s="1"/>
  <c r="G67" i="9"/>
  <c r="H66" i="9"/>
  <c r="I66" i="9" s="1"/>
  <c r="G66" i="9"/>
  <c r="H65" i="9"/>
  <c r="I65" i="9" s="1"/>
  <c r="G65" i="9"/>
  <c r="H64" i="9"/>
  <c r="I64" i="9" s="1"/>
  <c r="G64" i="9"/>
  <c r="H63" i="9"/>
  <c r="I63" i="9" s="1"/>
  <c r="G63" i="9"/>
  <c r="H62" i="9"/>
  <c r="I62" i="9" s="1"/>
  <c r="G62" i="9"/>
  <c r="H61" i="9"/>
  <c r="I61" i="9" s="1"/>
  <c r="G61" i="9"/>
  <c r="K60" i="9"/>
  <c r="H60" i="9"/>
  <c r="I60" i="9" s="1"/>
  <c r="G60" i="9"/>
  <c r="K59" i="9"/>
  <c r="H59" i="9"/>
  <c r="I59" i="9" s="1"/>
  <c r="G59" i="9"/>
  <c r="K58" i="9"/>
  <c r="H58" i="9"/>
  <c r="I58" i="9" s="1"/>
  <c r="G58" i="9"/>
  <c r="K57" i="9"/>
  <c r="H57" i="9"/>
  <c r="I57" i="9" s="1"/>
  <c r="G57" i="9"/>
  <c r="K56" i="9"/>
  <c r="H56" i="9"/>
  <c r="I56" i="9" s="1"/>
  <c r="G56" i="9"/>
  <c r="K55" i="9"/>
  <c r="H55" i="9"/>
  <c r="I55" i="9" s="1"/>
  <c r="G55" i="9"/>
  <c r="K54" i="9"/>
  <c r="H54" i="9"/>
  <c r="I54" i="9" s="1"/>
  <c r="G54" i="9"/>
  <c r="K53" i="9"/>
  <c r="H53" i="9"/>
  <c r="I53" i="9" s="1"/>
  <c r="G53" i="9"/>
  <c r="H52" i="9"/>
  <c r="I52" i="9" s="1"/>
  <c r="G52" i="9"/>
  <c r="H51" i="9"/>
  <c r="I51" i="9" s="1"/>
  <c r="G51" i="9"/>
  <c r="H50" i="9"/>
  <c r="I50" i="9" s="1"/>
  <c r="G50" i="9"/>
  <c r="H49" i="9"/>
  <c r="I49" i="9" s="1"/>
  <c r="G49" i="9"/>
  <c r="H48" i="9"/>
  <c r="I48" i="9" s="1"/>
  <c r="G48" i="9"/>
  <c r="H47" i="9"/>
  <c r="I47" i="9" s="1"/>
  <c r="G47" i="9"/>
  <c r="H46" i="9"/>
  <c r="I46" i="9" s="1"/>
  <c r="G46" i="9"/>
  <c r="H45" i="9"/>
  <c r="I45" i="9" s="1"/>
  <c r="G45" i="9"/>
  <c r="H44" i="9"/>
  <c r="I44" i="9" s="1"/>
  <c r="G44" i="9"/>
  <c r="H43" i="9"/>
  <c r="I43" i="9" s="1"/>
  <c r="G43" i="9"/>
  <c r="M42" i="9"/>
  <c r="H42" i="9"/>
  <c r="I42" i="9" s="1"/>
  <c r="G42" i="9"/>
  <c r="K41" i="9"/>
  <c r="H41" i="9"/>
  <c r="I41" i="9" s="1"/>
  <c r="G41" i="9"/>
  <c r="K40" i="9"/>
  <c r="H40" i="9"/>
  <c r="I40" i="9" s="1"/>
  <c r="G40" i="9"/>
  <c r="K39" i="9"/>
  <c r="H39" i="9"/>
  <c r="I39" i="9" s="1"/>
  <c r="G39" i="9"/>
  <c r="K38" i="9"/>
  <c r="H38" i="9"/>
  <c r="I38" i="9" s="1"/>
  <c r="G38" i="9"/>
  <c r="K37" i="9"/>
  <c r="H37" i="9"/>
  <c r="I37" i="9" s="1"/>
  <c r="G37" i="9"/>
  <c r="K36" i="9"/>
  <c r="H36" i="9"/>
  <c r="I36" i="9" s="1"/>
  <c r="G36" i="9"/>
  <c r="H35" i="9"/>
  <c r="I35" i="9" s="1"/>
  <c r="G35" i="9"/>
  <c r="H34" i="9"/>
  <c r="I34" i="9" s="1"/>
  <c r="G34" i="9"/>
  <c r="H33" i="9"/>
  <c r="I33" i="9" s="1"/>
  <c r="G33" i="9"/>
  <c r="H32" i="9"/>
  <c r="I32" i="9" s="1"/>
  <c r="G32" i="9"/>
  <c r="H31" i="9"/>
  <c r="I31" i="9" s="1"/>
  <c r="G31" i="9"/>
  <c r="H30" i="9"/>
  <c r="I30" i="9" s="1"/>
  <c r="G30" i="9"/>
  <c r="H29" i="9"/>
  <c r="I29" i="9" s="1"/>
  <c r="G29" i="9"/>
  <c r="H28" i="9"/>
  <c r="I28" i="9" s="1"/>
  <c r="G28" i="9"/>
  <c r="H27" i="9"/>
  <c r="I27" i="9" s="1"/>
  <c r="G27" i="9"/>
  <c r="K26" i="9"/>
  <c r="H26" i="9"/>
  <c r="I26" i="9" s="1"/>
  <c r="G26" i="9"/>
  <c r="K25" i="9"/>
  <c r="H25" i="9"/>
  <c r="I25" i="9" s="1"/>
  <c r="G25" i="9"/>
  <c r="K24" i="9"/>
  <c r="H24" i="9"/>
  <c r="I24" i="9" s="1"/>
  <c r="G24" i="9"/>
  <c r="K23" i="9"/>
  <c r="H23" i="9"/>
  <c r="I23" i="9" s="1"/>
  <c r="G23" i="9"/>
  <c r="K22" i="9"/>
  <c r="H22" i="9"/>
  <c r="I22" i="9" s="1"/>
  <c r="G22" i="9"/>
  <c r="K21" i="9"/>
  <c r="H21" i="9"/>
  <c r="I21" i="9" s="1"/>
  <c r="G21" i="9"/>
  <c r="K20" i="9"/>
  <c r="H20" i="9"/>
  <c r="I20" i="9" s="1"/>
  <c r="G20" i="9"/>
  <c r="K19" i="9"/>
  <c r="H19" i="9"/>
  <c r="I19" i="9" s="1"/>
  <c r="G19" i="9"/>
  <c r="K18" i="9"/>
  <c r="H18" i="9"/>
  <c r="I18" i="9" s="1"/>
  <c r="G18" i="9"/>
  <c r="K17" i="9"/>
  <c r="H17" i="9"/>
  <c r="I17" i="9" s="1"/>
  <c r="G17" i="9"/>
  <c r="K16" i="9"/>
  <c r="H16" i="9"/>
  <c r="I16" i="9" s="1"/>
  <c r="G16" i="9"/>
  <c r="K15" i="9"/>
  <c r="H15" i="9"/>
  <c r="I15" i="9" s="1"/>
  <c r="G15" i="9"/>
  <c r="K14" i="9"/>
  <c r="H14" i="9"/>
  <c r="I14" i="9" s="1"/>
  <c r="G14" i="9"/>
  <c r="K13" i="9"/>
  <c r="H13" i="9"/>
  <c r="I13" i="9" s="1"/>
  <c r="G13" i="9"/>
  <c r="K12" i="9"/>
  <c r="H12" i="9"/>
  <c r="I12" i="9" s="1"/>
  <c r="G12" i="9"/>
  <c r="K11" i="9"/>
  <c r="H11" i="9"/>
  <c r="I11" i="9" s="1"/>
  <c r="G11" i="9"/>
  <c r="K10" i="9"/>
  <c r="H10" i="9"/>
  <c r="I10" i="9" s="1"/>
  <c r="G10" i="9"/>
  <c r="K9" i="9"/>
  <c r="H9" i="9"/>
  <c r="I9" i="9" s="1"/>
  <c r="G9" i="9"/>
  <c r="K8" i="9"/>
  <c r="H8" i="9"/>
  <c r="I8" i="9" s="1"/>
  <c r="G8" i="9"/>
  <c r="K7" i="9"/>
  <c r="H7" i="9"/>
  <c r="G7" i="9"/>
  <c r="B4" i="9"/>
  <c r="H156" i="8"/>
  <c r="I156" i="8" s="1"/>
  <c r="G156" i="8"/>
  <c r="H155" i="8"/>
  <c r="I155" i="8" s="1"/>
  <c r="G155" i="8"/>
  <c r="H154" i="8"/>
  <c r="I154" i="8" s="1"/>
  <c r="G154" i="8"/>
  <c r="H153" i="8"/>
  <c r="I153" i="8" s="1"/>
  <c r="G153" i="8"/>
  <c r="H152" i="8"/>
  <c r="I152" i="8" s="1"/>
  <c r="G152" i="8"/>
  <c r="H151" i="8"/>
  <c r="I151" i="8" s="1"/>
  <c r="G151" i="8"/>
  <c r="H150" i="8"/>
  <c r="I150" i="8" s="1"/>
  <c r="G150" i="8"/>
  <c r="H149" i="8"/>
  <c r="I149" i="8" s="1"/>
  <c r="G149" i="8"/>
  <c r="H148" i="8"/>
  <c r="I148" i="8" s="1"/>
  <c r="G148" i="8"/>
  <c r="H147" i="8"/>
  <c r="I147" i="8" s="1"/>
  <c r="G147" i="8"/>
  <c r="H146" i="8"/>
  <c r="I146" i="8" s="1"/>
  <c r="G146" i="8"/>
  <c r="H145" i="8"/>
  <c r="I145" i="8" s="1"/>
  <c r="G145" i="8"/>
  <c r="H144" i="8"/>
  <c r="I144" i="8" s="1"/>
  <c r="G144" i="8"/>
  <c r="H143" i="8"/>
  <c r="I143" i="8" s="1"/>
  <c r="G143" i="8"/>
  <c r="H142" i="8"/>
  <c r="I142" i="8" s="1"/>
  <c r="G142" i="8"/>
  <c r="H141" i="8"/>
  <c r="I141" i="8" s="1"/>
  <c r="G141" i="8"/>
  <c r="H140" i="8"/>
  <c r="I140" i="8" s="1"/>
  <c r="G140" i="8"/>
  <c r="H139" i="8"/>
  <c r="I139" i="8" s="1"/>
  <c r="G139" i="8"/>
  <c r="H138" i="8"/>
  <c r="I138" i="8" s="1"/>
  <c r="G138" i="8"/>
  <c r="H137" i="8"/>
  <c r="I137" i="8" s="1"/>
  <c r="G137" i="8"/>
  <c r="H136" i="8"/>
  <c r="I136" i="8" s="1"/>
  <c r="G136" i="8"/>
  <c r="H135" i="8"/>
  <c r="I135" i="8" s="1"/>
  <c r="G135" i="8"/>
  <c r="H134" i="8"/>
  <c r="I134" i="8" s="1"/>
  <c r="G134" i="8"/>
  <c r="H133" i="8"/>
  <c r="I133" i="8" s="1"/>
  <c r="G133" i="8"/>
  <c r="H132" i="8"/>
  <c r="I132" i="8" s="1"/>
  <c r="G132" i="8"/>
  <c r="H131" i="8"/>
  <c r="I131" i="8" s="1"/>
  <c r="G131" i="8"/>
  <c r="H130" i="8"/>
  <c r="I130" i="8" s="1"/>
  <c r="G130" i="8"/>
  <c r="H129" i="8"/>
  <c r="I129" i="8" s="1"/>
  <c r="G129" i="8"/>
  <c r="H128" i="8"/>
  <c r="I128" i="8" s="1"/>
  <c r="G128" i="8"/>
  <c r="H127" i="8"/>
  <c r="I127" i="8" s="1"/>
  <c r="G127" i="8"/>
  <c r="H126" i="8"/>
  <c r="I126" i="8" s="1"/>
  <c r="G126" i="8"/>
  <c r="H125" i="8"/>
  <c r="I125" i="8" s="1"/>
  <c r="G125" i="8"/>
  <c r="H124" i="8"/>
  <c r="I124" i="8" s="1"/>
  <c r="G124" i="8"/>
  <c r="H123" i="8"/>
  <c r="I123" i="8" s="1"/>
  <c r="G123" i="8"/>
  <c r="H122" i="8"/>
  <c r="I122" i="8" s="1"/>
  <c r="G122" i="8"/>
  <c r="H121" i="8"/>
  <c r="I121" i="8" s="1"/>
  <c r="G121" i="8"/>
  <c r="H120" i="8"/>
  <c r="I120" i="8" s="1"/>
  <c r="G120" i="8"/>
  <c r="H119" i="8"/>
  <c r="I119" i="8" s="1"/>
  <c r="G119" i="8"/>
  <c r="H118" i="8"/>
  <c r="I118" i="8" s="1"/>
  <c r="G118" i="8"/>
  <c r="H117" i="8"/>
  <c r="I117" i="8" s="1"/>
  <c r="G117" i="8"/>
  <c r="H116" i="8"/>
  <c r="I116" i="8" s="1"/>
  <c r="G116" i="8"/>
  <c r="H115" i="8"/>
  <c r="I115" i="8" s="1"/>
  <c r="G115" i="8"/>
  <c r="H114" i="8"/>
  <c r="I114" i="8" s="1"/>
  <c r="G114" i="8"/>
  <c r="H113" i="8"/>
  <c r="I113" i="8" s="1"/>
  <c r="G113" i="8"/>
  <c r="H112" i="8"/>
  <c r="I112" i="8" s="1"/>
  <c r="G112" i="8"/>
  <c r="H111" i="8"/>
  <c r="I111" i="8" s="1"/>
  <c r="G111" i="8"/>
  <c r="H110" i="8"/>
  <c r="I110" i="8" s="1"/>
  <c r="G110" i="8"/>
  <c r="H109" i="8"/>
  <c r="I109" i="8" s="1"/>
  <c r="G109" i="8"/>
  <c r="H108" i="8"/>
  <c r="I108" i="8" s="1"/>
  <c r="G108" i="8"/>
  <c r="H107" i="8"/>
  <c r="I107" i="8" s="1"/>
  <c r="G107" i="8"/>
  <c r="H106" i="8"/>
  <c r="I106" i="8" s="1"/>
  <c r="G106" i="8"/>
  <c r="H105" i="8"/>
  <c r="I105" i="8" s="1"/>
  <c r="G105" i="8"/>
  <c r="H104" i="8"/>
  <c r="I104" i="8" s="1"/>
  <c r="G104" i="8"/>
  <c r="H103" i="8"/>
  <c r="I103" i="8" s="1"/>
  <c r="G103" i="8"/>
  <c r="H102" i="8"/>
  <c r="I102" i="8" s="1"/>
  <c r="G102" i="8"/>
  <c r="H101" i="8"/>
  <c r="I101" i="8" s="1"/>
  <c r="G101" i="8"/>
  <c r="H100" i="8"/>
  <c r="I100" i="8" s="1"/>
  <c r="G100" i="8"/>
  <c r="H99" i="8"/>
  <c r="I99" i="8" s="1"/>
  <c r="G99" i="8"/>
  <c r="H98" i="8"/>
  <c r="I98" i="8" s="1"/>
  <c r="G98" i="8"/>
  <c r="H97" i="8"/>
  <c r="I97" i="8" s="1"/>
  <c r="G97" i="8"/>
  <c r="H96" i="8"/>
  <c r="I96" i="8" s="1"/>
  <c r="G96" i="8"/>
  <c r="H95" i="8"/>
  <c r="I95" i="8" s="1"/>
  <c r="G95" i="8"/>
  <c r="H94" i="8"/>
  <c r="I94" i="8" s="1"/>
  <c r="G94" i="8"/>
  <c r="H93" i="8"/>
  <c r="I93" i="8" s="1"/>
  <c r="G93" i="8"/>
  <c r="H92" i="8"/>
  <c r="I92" i="8" s="1"/>
  <c r="G92" i="8"/>
  <c r="H91" i="8"/>
  <c r="I91" i="8" s="1"/>
  <c r="G91" i="8"/>
  <c r="H90" i="8"/>
  <c r="I90" i="8" s="1"/>
  <c r="G90" i="8"/>
  <c r="H89" i="8"/>
  <c r="I89" i="8" s="1"/>
  <c r="G89" i="8"/>
  <c r="H88" i="8"/>
  <c r="I88" i="8" s="1"/>
  <c r="G88" i="8"/>
  <c r="H87" i="8"/>
  <c r="I87" i="8" s="1"/>
  <c r="G87" i="8"/>
  <c r="H86" i="8"/>
  <c r="I86" i="8" s="1"/>
  <c r="G86" i="8"/>
  <c r="H85" i="8"/>
  <c r="I85" i="8" s="1"/>
  <c r="G85" i="8"/>
  <c r="H84" i="8"/>
  <c r="I84" i="8" s="1"/>
  <c r="G84" i="8"/>
  <c r="H83" i="8"/>
  <c r="I83" i="8" s="1"/>
  <c r="G83" i="8"/>
  <c r="H82" i="8"/>
  <c r="I82" i="8" s="1"/>
  <c r="G82" i="8"/>
  <c r="H81" i="8"/>
  <c r="I81" i="8" s="1"/>
  <c r="G81" i="8"/>
  <c r="H80" i="8"/>
  <c r="I80" i="8" s="1"/>
  <c r="G80" i="8"/>
  <c r="H79" i="8"/>
  <c r="I79" i="8" s="1"/>
  <c r="G79" i="8"/>
  <c r="H78" i="8"/>
  <c r="I78" i="8" s="1"/>
  <c r="G78" i="8"/>
  <c r="H77" i="8"/>
  <c r="I77" i="8" s="1"/>
  <c r="G77" i="8"/>
  <c r="H76" i="8"/>
  <c r="I76" i="8" s="1"/>
  <c r="G76" i="8"/>
  <c r="H75" i="8"/>
  <c r="I75" i="8" s="1"/>
  <c r="G75" i="8"/>
  <c r="H74" i="8"/>
  <c r="I74" i="8" s="1"/>
  <c r="G74" i="8"/>
  <c r="H73" i="8"/>
  <c r="I73" i="8" s="1"/>
  <c r="G73" i="8"/>
  <c r="H72" i="8"/>
  <c r="I72" i="8" s="1"/>
  <c r="G72" i="8"/>
  <c r="H71" i="8"/>
  <c r="I71" i="8" s="1"/>
  <c r="G71" i="8"/>
  <c r="H70" i="8"/>
  <c r="I70" i="8" s="1"/>
  <c r="G70" i="8"/>
  <c r="H69" i="8"/>
  <c r="I69" i="8" s="1"/>
  <c r="G69" i="8"/>
  <c r="H68" i="8"/>
  <c r="I68" i="8" s="1"/>
  <c r="G68" i="8"/>
  <c r="H67" i="8"/>
  <c r="I67" i="8" s="1"/>
  <c r="G67" i="8"/>
  <c r="H66" i="8"/>
  <c r="I66" i="8" s="1"/>
  <c r="G66" i="8"/>
  <c r="H65" i="8"/>
  <c r="I65" i="8" s="1"/>
  <c r="G65" i="8"/>
  <c r="H64" i="8"/>
  <c r="I64" i="8" s="1"/>
  <c r="G64" i="8"/>
  <c r="H63" i="8"/>
  <c r="I63" i="8" s="1"/>
  <c r="G63" i="8"/>
  <c r="H62" i="8"/>
  <c r="I62" i="8" s="1"/>
  <c r="G62" i="8"/>
  <c r="H61" i="8"/>
  <c r="I61" i="8" s="1"/>
  <c r="G61" i="8"/>
  <c r="K60" i="8"/>
  <c r="H60" i="8"/>
  <c r="I60" i="8" s="1"/>
  <c r="G60" i="8"/>
  <c r="K59" i="8"/>
  <c r="H59" i="8"/>
  <c r="I59" i="8" s="1"/>
  <c r="G59" i="8"/>
  <c r="K58" i="8"/>
  <c r="H58" i="8"/>
  <c r="I58" i="8" s="1"/>
  <c r="G58" i="8"/>
  <c r="K57" i="8"/>
  <c r="H57" i="8"/>
  <c r="I57" i="8" s="1"/>
  <c r="G57" i="8"/>
  <c r="K56" i="8"/>
  <c r="H56" i="8"/>
  <c r="I56" i="8" s="1"/>
  <c r="G56" i="8"/>
  <c r="K55" i="8"/>
  <c r="H55" i="8"/>
  <c r="I55" i="8" s="1"/>
  <c r="G55" i="8"/>
  <c r="K54" i="8"/>
  <c r="H54" i="8"/>
  <c r="I54" i="8" s="1"/>
  <c r="G54" i="8"/>
  <c r="K53" i="8"/>
  <c r="H53" i="8"/>
  <c r="I53" i="8" s="1"/>
  <c r="G53" i="8"/>
  <c r="H52" i="8"/>
  <c r="I52" i="8" s="1"/>
  <c r="G52" i="8"/>
  <c r="H51" i="8"/>
  <c r="I51" i="8" s="1"/>
  <c r="G51" i="8"/>
  <c r="H50" i="8"/>
  <c r="I50" i="8" s="1"/>
  <c r="G50" i="8"/>
  <c r="H49" i="8"/>
  <c r="I49" i="8" s="1"/>
  <c r="G49" i="8"/>
  <c r="H48" i="8"/>
  <c r="I48" i="8" s="1"/>
  <c r="G48" i="8"/>
  <c r="H47" i="8"/>
  <c r="I47" i="8" s="1"/>
  <c r="G47" i="8"/>
  <c r="H46" i="8"/>
  <c r="I46" i="8" s="1"/>
  <c r="G46" i="8"/>
  <c r="H45" i="8"/>
  <c r="I45" i="8" s="1"/>
  <c r="G45" i="8"/>
  <c r="H44" i="8"/>
  <c r="I44" i="8" s="1"/>
  <c r="G44" i="8"/>
  <c r="H43" i="8"/>
  <c r="I43" i="8" s="1"/>
  <c r="G43" i="8"/>
  <c r="M42" i="8"/>
  <c r="M45" i="8" s="1"/>
  <c r="H42" i="8"/>
  <c r="I42" i="8" s="1"/>
  <c r="G42" i="8"/>
  <c r="K41" i="8"/>
  <c r="H41" i="8"/>
  <c r="I41" i="8" s="1"/>
  <c r="G41" i="8"/>
  <c r="K40" i="8"/>
  <c r="H40" i="8"/>
  <c r="I40" i="8" s="1"/>
  <c r="G40" i="8"/>
  <c r="K39" i="8"/>
  <c r="H39" i="8"/>
  <c r="I39" i="8" s="1"/>
  <c r="G39" i="8"/>
  <c r="K38" i="8"/>
  <c r="H38" i="8"/>
  <c r="I38" i="8" s="1"/>
  <c r="G38" i="8"/>
  <c r="K37" i="8"/>
  <c r="H37" i="8"/>
  <c r="I37" i="8" s="1"/>
  <c r="G37" i="8"/>
  <c r="K36" i="8"/>
  <c r="H36" i="8"/>
  <c r="I36" i="8" s="1"/>
  <c r="G36" i="8"/>
  <c r="H35" i="8"/>
  <c r="I35" i="8" s="1"/>
  <c r="G35" i="8"/>
  <c r="H34" i="8"/>
  <c r="I34" i="8" s="1"/>
  <c r="G34" i="8"/>
  <c r="H33" i="8"/>
  <c r="I33" i="8" s="1"/>
  <c r="G33" i="8"/>
  <c r="H32" i="8"/>
  <c r="I32" i="8" s="1"/>
  <c r="G32" i="8"/>
  <c r="H31" i="8"/>
  <c r="I31" i="8" s="1"/>
  <c r="G31" i="8"/>
  <c r="H30" i="8"/>
  <c r="I30" i="8" s="1"/>
  <c r="G30" i="8"/>
  <c r="H29" i="8"/>
  <c r="I29" i="8" s="1"/>
  <c r="G29" i="8"/>
  <c r="H28" i="8"/>
  <c r="I28" i="8" s="1"/>
  <c r="G28" i="8"/>
  <c r="H27" i="8"/>
  <c r="I27" i="8" s="1"/>
  <c r="G27" i="8"/>
  <c r="K26" i="8"/>
  <c r="H26" i="8"/>
  <c r="I26" i="8" s="1"/>
  <c r="G26" i="8"/>
  <c r="K25" i="8"/>
  <c r="H25" i="8"/>
  <c r="I25" i="8" s="1"/>
  <c r="G25" i="8"/>
  <c r="K24" i="8"/>
  <c r="H24" i="8"/>
  <c r="I24" i="8" s="1"/>
  <c r="G24" i="8"/>
  <c r="K23" i="8"/>
  <c r="H23" i="8"/>
  <c r="I23" i="8" s="1"/>
  <c r="G23" i="8"/>
  <c r="K22" i="8"/>
  <c r="H22" i="8"/>
  <c r="I22" i="8" s="1"/>
  <c r="G22" i="8"/>
  <c r="K21" i="8"/>
  <c r="H21" i="8"/>
  <c r="I21" i="8" s="1"/>
  <c r="G21" i="8"/>
  <c r="K20" i="8"/>
  <c r="H20" i="8"/>
  <c r="I20" i="8" s="1"/>
  <c r="G20" i="8"/>
  <c r="K19" i="8"/>
  <c r="H19" i="8"/>
  <c r="I19" i="8" s="1"/>
  <c r="G19" i="8"/>
  <c r="K18" i="8"/>
  <c r="H18" i="8"/>
  <c r="I18" i="8" s="1"/>
  <c r="G18" i="8"/>
  <c r="K17" i="8"/>
  <c r="H17" i="8"/>
  <c r="I17" i="8" s="1"/>
  <c r="G17" i="8"/>
  <c r="K16" i="8"/>
  <c r="H16" i="8"/>
  <c r="I16" i="8" s="1"/>
  <c r="G16" i="8"/>
  <c r="K15" i="8"/>
  <c r="H15" i="8"/>
  <c r="I15" i="8" s="1"/>
  <c r="G15" i="8"/>
  <c r="K14" i="8"/>
  <c r="H14" i="8"/>
  <c r="I14" i="8" s="1"/>
  <c r="G14" i="8"/>
  <c r="K13" i="8"/>
  <c r="H13" i="8"/>
  <c r="I13" i="8" s="1"/>
  <c r="G13" i="8"/>
  <c r="K12" i="8"/>
  <c r="H12" i="8"/>
  <c r="I12" i="8" s="1"/>
  <c r="G12" i="8"/>
  <c r="K11" i="8"/>
  <c r="H11" i="8"/>
  <c r="G11" i="8"/>
  <c r="K10" i="8"/>
  <c r="H10" i="8"/>
  <c r="I10" i="8" s="1"/>
  <c r="G10" i="8"/>
  <c r="K9" i="8"/>
  <c r="H9" i="8"/>
  <c r="I9" i="8" s="1"/>
  <c r="G9" i="8"/>
  <c r="K8" i="8"/>
  <c r="H8" i="8"/>
  <c r="I8" i="8" s="1"/>
  <c r="G8" i="8"/>
  <c r="K7" i="8"/>
  <c r="H7" i="8"/>
  <c r="I7" i="8" s="1"/>
  <c r="G7" i="8"/>
  <c r="B4" i="8"/>
  <c r="H156" i="7"/>
  <c r="I156" i="7" s="1"/>
  <c r="G156" i="7"/>
  <c r="H155" i="7"/>
  <c r="I155" i="7" s="1"/>
  <c r="G155" i="7"/>
  <c r="H154" i="7"/>
  <c r="I154" i="7" s="1"/>
  <c r="G154" i="7"/>
  <c r="H153" i="7"/>
  <c r="I153" i="7" s="1"/>
  <c r="G153" i="7"/>
  <c r="H152" i="7"/>
  <c r="I152" i="7" s="1"/>
  <c r="G152" i="7"/>
  <c r="H151" i="7"/>
  <c r="I151" i="7" s="1"/>
  <c r="G151" i="7"/>
  <c r="H150" i="7"/>
  <c r="I150" i="7" s="1"/>
  <c r="G150" i="7"/>
  <c r="H149" i="7"/>
  <c r="I149" i="7" s="1"/>
  <c r="G149" i="7"/>
  <c r="H148" i="7"/>
  <c r="I148" i="7" s="1"/>
  <c r="G148" i="7"/>
  <c r="H147" i="7"/>
  <c r="I147" i="7" s="1"/>
  <c r="G147" i="7"/>
  <c r="H146" i="7"/>
  <c r="I146" i="7" s="1"/>
  <c r="G146" i="7"/>
  <c r="H145" i="7"/>
  <c r="I145" i="7" s="1"/>
  <c r="G145" i="7"/>
  <c r="H144" i="7"/>
  <c r="I144" i="7" s="1"/>
  <c r="G144" i="7"/>
  <c r="H143" i="7"/>
  <c r="I143" i="7" s="1"/>
  <c r="G143" i="7"/>
  <c r="H142" i="7"/>
  <c r="I142" i="7" s="1"/>
  <c r="G142" i="7"/>
  <c r="H141" i="7"/>
  <c r="I141" i="7" s="1"/>
  <c r="G141" i="7"/>
  <c r="H140" i="7"/>
  <c r="I140" i="7" s="1"/>
  <c r="G140" i="7"/>
  <c r="H139" i="7"/>
  <c r="I139" i="7" s="1"/>
  <c r="G139" i="7"/>
  <c r="H138" i="7"/>
  <c r="I138" i="7" s="1"/>
  <c r="G138" i="7"/>
  <c r="H137" i="7"/>
  <c r="I137" i="7" s="1"/>
  <c r="G137" i="7"/>
  <c r="H136" i="7"/>
  <c r="I136" i="7" s="1"/>
  <c r="G136" i="7"/>
  <c r="H135" i="7"/>
  <c r="I135" i="7" s="1"/>
  <c r="G135" i="7"/>
  <c r="H134" i="7"/>
  <c r="I134" i="7" s="1"/>
  <c r="G134" i="7"/>
  <c r="H133" i="7"/>
  <c r="I133" i="7" s="1"/>
  <c r="G133" i="7"/>
  <c r="H132" i="7"/>
  <c r="I132" i="7" s="1"/>
  <c r="G132" i="7"/>
  <c r="H131" i="7"/>
  <c r="I131" i="7" s="1"/>
  <c r="G131" i="7"/>
  <c r="H130" i="7"/>
  <c r="I130" i="7" s="1"/>
  <c r="G130" i="7"/>
  <c r="H129" i="7"/>
  <c r="I129" i="7" s="1"/>
  <c r="G129" i="7"/>
  <c r="H128" i="7"/>
  <c r="I128" i="7" s="1"/>
  <c r="G128" i="7"/>
  <c r="H127" i="7"/>
  <c r="I127" i="7" s="1"/>
  <c r="G127" i="7"/>
  <c r="H126" i="7"/>
  <c r="I126" i="7" s="1"/>
  <c r="G126" i="7"/>
  <c r="H125" i="7"/>
  <c r="I125" i="7" s="1"/>
  <c r="G125" i="7"/>
  <c r="H124" i="7"/>
  <c r="I124" i="7" s="1"/>
  <c r="G124" i="7"/>
  <c r="H123" i="7"/>
  <c r="I123" i="7" s="1"/>
  <c r="G123" i="7"/>
  <c r="H122" i="7"/>
  <c r="I122" i="7" s="1"/>
  <c r="G122" i="7"/>
  <c r="H121" i="7"/>
  <c r="I121" i="7" s="1"/>
  <c r="G121" i="7"/>
  <c r="H120" i="7"/>
  <c r="I120" i="7" s="1"/>
  <c r="G120" i="7"/>
  <c r="H119" i="7"/>
  <c r="I119" i="7" s="1"/>
  <c r="G119" i="7"/>
  <c r="H118" i="7"/>
  <c r="I118" i="7" s="1"/>
  <c r="G118" i="7"/>
  <c r="H117" i="7"/>
  <c r="I117" i="7" s="1"/>
  <c r="G117" i="7"/>
  <c r="H116" i="7"/>
  <c r="I116" i="7" s="1"/>
  <c r="G116" i="7"/>
  <c r="H115" i="7"/>
  <c r="I115" i="7" s="1"/>
  <c r="G115" i="7"/>
  <c r="H114" i="7"/>
  <c r="I114" i="7" s="1"/>
  <c r="G114" i="7"/>
  <c r="H113" i="7"/>
  <c r="I113" i="7" s="1"/>
  <c r="G113" i="7"/>
  <c r="H112" i="7"/>
  <c r="I112" i="7" s="1"/>
  <c r="G112" i="7"/>
  <c r="H111" i="7"/>
  <c r="I111" i="7" s="1"/>
  <c r="G111" i="7"/>
  <c r="H110" i="7"/>
  <c r="I110" i="7" s="1"/>
  <c r="G110" i="7"/>
  <c r="H109" i="7"/>
  <c r="I109" i="7" s="1"/>
  <c r="G109" i="7"/>
  <c r="H108" i="7"/>
  <c r="I108" i="7" s="1"/>
  <c r="G108" i="7"/>
  <c r="H107" i="7"/>
  <c r="I107" i="7" s="1"/>
  <c r="G107" i="7"/>
  <c r="H106" i="7"/>
  <c r="I106" i="7" s="1"/>
  <c r="G106" i="7"/>
  <c r="H105" i="7"/>
  <c r="I105" i="7" s="1"/>
  <c r="G105" i="7"/>
  <c r="H104" i="7"/>
  <c r="I104" i="7" s="1"/>
  <c r="G104" i="7"/>
  <c r="H103" i="7"/>
  <c r="I103" i="7" s="1"/>
  <c r="G103" i="7"/>
  <c r="H102" i="7"/>
  <c r="I102" i="7" s="1"/>
  <c r="G102" i="7"/>
  <c r="H101" i="7"/>
  <c r="I101" i="7" s="1"/>
  <c r="G101" i="7"/>
  <c r="H100" i="7"/>
  <c r="I100" i="7" s="1"/>
  <c r="G100" i="7"/>
  <c r="H99" i="7"/>
  <c r="I99" i="7" s="1"/>
  <c r="G99" i="7"/>
  <c r="H98" i="7"/>
  <c r="I98" i="7" s="1"/>
  <c r="G98" i="7"/>
  <c r="H97" i="7"/>
  <c r="I97" i="7" s="1"/>
  <c r="G97" i="7"/>
  <c r="H96" i="7"/>
  <c r="I96" i="7" s="1"/>
  <c r="G96" i="7"/>
  <c r="H95" i="7"/>
  <c r="I95" i="7" s="1"/>
  <c r="G95" i="7"/>
  <c r="H94" i="7"/>
  <c r="I94" i="7" s="1"/>
  <c r="G94" i="7"/>
  <c r="H93" i="7"/>
  <c r="I93" i="7" s="1"/>
  <c r="G93" i="7"/>
  <c r="H92" i="7"/>
  <c r="I92" i="7" s="1"/>
  <c r="G92" i="7"/>
  <c r="H91" i="7"/>
  <c r="I91" i="7" s="1"/>
  <c r="G91" i="7"/>
  <c r="H90" i="7"/>
  <c r="I90" i="7" s="1"/>
  <c r="G90" i="7"/>
  <c r="H89" i="7"/>
  <c r="I89" i="7" s="1"/>
  <c r="G89" i="7"/>
  <c r="H88" i="7"/>
  <c r="I88" i="7" s="1"/>
  <c r="G88" i="7"/>
  <c r="H87" i="7"/>
  <c r="I87" i="7" s="1"/>
  <c r="G87" i="7"/>
  <c r="H86" i="7"/>
  <c r="I86" i="7" s="1"/>
  <c r="G86" i="7"/>
  <c r="H85" i="7"/>
  <c r="I85" i="7" s="1"/>
  <c r="G85" i="7"/>
  <c r="H84" i="7"/>
  <c r="I84" i="7" s="1"/>
  <c r="G84" i="7"/>
  <c r="H83" i="7"/>
  <c r="I83" i="7" s="1"/>
  <c r="G83" i="7"/>
  <c r="H82" i="7"/>
  <c r="I82" i="7" s="1"/>
  <c r="G82" i="7"/>
  <c r="H81" i="7"/>
  <c r="I81" i="7" s="1"/>
  <c r="G81" i="7"/>
  <c r="H80" i="7"/>
  <c r="I80" i="7" s="1"/>
  <c r="G80" i="7"/>
  <c r="H79" i="7"/>
  <c r="I79" i="7" s="1"/>
  <c r="G79" i="7"/>
  <c r="H78" i="7"/>
  <c r="I78" i="7" s="1"/>
  <c r="G78" i="7"/>
  <c r="H77" i="7"/>
  <c r="I77" i="7" s="1"/>
  <c r="G77" i="7"/>
  <c r="H76" i="7"/>
  <c r="I76" i="7" s="1"/>
  <c r="G76" i="7"/>
  <c r="H75" i="7"/>
  <c r="I75" i="7" s="1"/>
  <c r="G75" i="7"/>
  <c r="H74" i="7"/>
  <c r="I74" i="7" s="1"/>
  <c r="G74" i="7"/>
  <c r="H73" i="7"/>
  <c r="I73" i="7" s="1"/>
  <c r="G73" i="7"/>
  <c r="H72" i="7"/>
  <c r="I72" i="7" s="1"/>
  <c r="G72" i="7"/>
  <c r="H71" i="7"/>
  <c r="I71" i="7" s="1"/>
  <c r="G71" i="7"/>
  <c r="H70" i="7"/>
  <c r="I70" i="7" s="1"/>
  <c r="G70" i="7"/>
  <c r="H69" i="7"/>
  <c r="I69" i="7" s="1"/>
  <c r="G69" i="7"/>
  <c r="H68" i="7"/>
  <c r="I68" i="7" s="1"/>
  <c r="G68" i="7"/>
  <c r="H67" i="7"/>
  <c r="I67" i="7" s="1"/>
  <c r="G67" i="7"/>
  <c r="H66" i="7"/>
  <c r="I66" i="7" s="1"/>
  <c r="G66" i="7"/>
  <c r="H65" i="7"/>
  <c r="I65" i="7" s="1"/>
  <c r="G65" i="7"/>
  <c r="H64" i="7"/>
  <c r="I64" i="7" s="1"/>
  <c r="G64" i="7"/>
  <c r="H63" i="7"/>
  <c r="I63" i="7" s="1"/>
  <c r="G63" i="7"/>
  <c r="H62" i="7"/>
  <c r="I62" i="7" s="1"/>
  <c r="G62" i="7"/>
  <c r="H61" i="7"/>
  <c r="I61" i="7" s="1"/>
  <c r="G61" i="7"/>
  <c r="K60" i="7"/>
  <c r="H60" i="7"/>
  <c r="I60" i="7" s="1"/>
  <c r="G60" i="7"/>
  <c r="K59" i="7"/>
  <c r="H59" i="7"/>
  <c r="I59" i="7" s="1"/>
  <c r="G59" i="7"/>
  <c r="K58" i="7"/>
  <c r="H58" i="7"/>
  <c r="I58" i="7" s="1"/>
  <c r="G58" i="7"/>
  <c r="K57" i="7"/>
  <c r="H57" i="7"/>
  <c r="I57" i="7" s="1"/>
  <c r="G57" i="7"/>
  <c r="K56" i="7"/>
  <c r="H56" i="7"/>
  <c r="I56" i="7" s="1"/>
  <c r="G56" i="7"/>
  <c r="K55" i="7"/>
  <c r="H55" i="7"/>
  <c r="I55" i="7" s="1"/>
  <c r="G55" i="7"/>
  <c r="K54" i="7"/>
  <c r="H54" i="7"/>
  <c r="I54" i="7" s="1"/>
  <c r="G54" i="7"/>
  <c r="K53" i="7"/>
  <c r="H53" i="7"/>
  <c r="I53" i="7" s="1"/>
  <c r="G53" i="7"/>
  <c r="H52" i="7"/>
  <c r="I52" i="7" s="1"/>
  <c r="G52" i="7"/>
  <c r="H51" i="7"/>
  <c r="I51" i="7" s="1"/>
  <c r="G51" i="7"/>
  <c r="H50" i="7"/>
  <c r="I50" i="7" s="1"/>
  <c r="G50" i="7"/>
  <c r="H49" i="7"/>
  <c r="I49" i="7" s="1"/>
  <c r="G49" i="7"/>
  <c r="H48" i="7"/>
  <c r="I48" i="7" s="1"/>
  <c r="G48" i="7"/>
  <c r="H47" i="7"/>
  <c r="I47" i="7" s="1"/>
  <c r="G47" i="7"/>
  <c r="H46" i="7"/>
  <c r="I46" i="7" s="1"/>
  <c r="G46" i="7"/>
  <c r="H45" i="7"/>
  <c r="I45" i="7" s="1"/>
  <c r="G45" i="7"/>
  <c r="H44" i="7"/>
  <c r="I44" i="7" s="1"/>
  <c r="G44" i="7"/>
  <c r="H43" i="7"/>
  <c r="I43" i="7" s="1"/>
  <c r="G43" i="7"/>
  <c r="M42" i="7"/>
  <c r="M45" i="7" s="1"/>
  <c r="H42" i="7"/>
  <c r="I42" i="7" s="1"/>
  <c r="G42" i="7"/>
  <c r="K41" i="7"/>
  <c r="H41" i="7"/>
  <c r="I41" i="7" s="1"/>
  <c r="G41" i="7"/>
  <c r="K40" i="7"/>
  <c r="H40" i="7"/>
  <c r="I40" i="7" s="1"/>
  <c r="G40" i="7"/>
  <c r="K39" i="7"/>
  <c r="H39" i="7"/>
  <c r="I39" i="7" s="1"/>
  <c r="G39" i="7"/>
  <c r="K38" i="7"/>
  <c r="H38" i="7"/>
  <c r="I38" i="7" s="1"/>
  <c r="G38" i="7"/>
  <c r="K37" i="7"/>
  <c r="H37" i="7"/>
  <c r="I37" i="7" s="1"/>
  <c r="G37" i="7"/>
  <c r="K36" i="7"/>
  <c r="H36" i="7"/>
  <c r="I36" i="7" s="1"/>
  <c r="G36" i="7"/>
  <c r="H35" i="7"/>
  <c r="I35" i="7" s="1"/>
  <c r="G35" i="7"/>
  <c r="H34" i="7"/>
  <c r="I34" i="7" s="1"/>
  <c r="G34" i="7"/>
  <c r="H33" i="7"/>
  <c r="I33" i="7" s="1"/>
  <c r="G33" i="7"/>
  <c r="H32" i="7"/>
  <c r="I32" i="7" s="1"/>
  <c r="G32" i="7"/>
  <c r="H31" i="7"/>
  <c r="I31" i="7" s="1"/>
  <c r="G31" i="7"/>
  <c r="H30" i="7"/>
  <c r="I30" i="7" s="1"/>
  <c r="G30" i="7"/>
  <c r="H29" i="7"/>
  <c r="I29" i="7" s="1"/>
  <c r="G29" i="7"/>
  <c r="H28" i="7"/>
  <c r="I28" i="7" s="1"/>
  <c r="G28" i="7"/>
  <c r="H27" i="7"/>
  <c r="I27" i="7" s="1"/>
  <c r="G27" i="7"/>
  <c r="K26" i="7"/>
  <c r="H26" i="7"/>
  <c r="I26" i="7" s="1"/>
  <c r="G26" i="7"/>
  <c r="K25" i="7"/>
  <c r="H25" i="7"/>
  <c r="I25" i="7" s="1"/>
  <c r="G25" i="7"/>
  <c r="K24" i="7"/>
  <c r="H24" i="7"/>
  <c r="I24" i="7" s="1"/>
  <c r="G24" i="7"/>
  <c r="K23" i="7"/>
  <c r="H23" i="7"/>
  <c r="I23" i="7" s="1"/>
  <c r="G23" i="7"/>
  <c r="K22" i="7"/>
  <c r="H22" i="7"/>
  <c r="G22" i="7"/>
  <c r="K21" i="7"/>
  <c r="H21" i="7"/>
  <c r="I21" i="7" s="1"/>
  <c r="G21" i="7"/>
  <c r="K20" i="7"/>
  <c r="H20" i="7"/>
  <c r="I20" i="7" s="1"/>
  <c r="G20" i="7"/>
  <c r="K19" i="7"/>
  <c r="H19" i="7"/>
  <c r="I19" i="7" s="1"/>
  <c r="G19" i="7"/>
  <c r="K18" i="7"/>
  <c r="H18" i="7"/>
  <c r="I18" i="7" s="1"/>
  <c r="G18" i="7"/>
  <c r="K17" i="7"/>
  <c r="H17" i="7"/>
  <c r="I17" i="7" s="1"/>
  <c r="G17" i="7"/>
  <c r="K16" i="7"/>
  <c r="H16" i="7"/>
  <c r="I16" i="7" s="1"/>
  <c r="G16" i="7"/>
  <c r="K15" i="7"/>
  <c r="H15" i="7"/>
  <c r="I15" i="7" s="1"/>
  <c r="G15" i="7"/>
  <c r="K14" i="7"/>
  <c r="H14" i="7"/>
  <c r="I14" i="7" s="1"/>
  <c r="G14" i="7"/>
  <c r="K13" i="7"/>
  <c r="H13" i="7"/>
  <c r="I13" i="7" s="1"/>
  <c r="G13" i="7"/>
  <c r="K12" i="7"/>
  <c r="H12" i="7"/>
  <c r="I12" i="7" s="1"/>
  <c r="G12" i="7"/>
  <c r="K11" i="7"/>
  <c r="H11" i="7"/>
  <c r="I11" i="7" s="1"/>
  <c r="G11" i="7"/>
  <c r="K10" i="7"/>
  <c r="H10" i="7"/>
  <c r="I10" i="7" s="1"/>
  <c r="G10" i="7"/>
  <c r="K9" i="7"/>
  <c r="H9" i="7"/>
  <c r="I9" i="7" s="1"/>
  <c r="G9" i="7"/>
  <c r="K8" i="7"/>
  <c r="H8" i="7"/>
  <c r="I8" i="7" s="1"/>
  <c r="G8" i="7"/>
  <c r="K7" i="7"/>
  <c r="H7" i="7"/>
  <c r="I7" i="7" s="1"/>
  <c r="G7" i="7"/>
  <c r="B4" i="7"/>
  <c r="H156" i="6"/>
  <c r="I156" i="6" s="1"/>
  <c r="G156" i="6"/>
  <c r="H155" i="6"/>
  <c r="I155" i="6" s="1"/>
  <c r="G155" i="6"/>
  <c r="H154" i="6"/>
  <c r="I154" i="6" s="1"/>
  <c r="G154" i="6"/>
  <c r="H153" i="6"/>
  <c r="I153" i="6" s="1"/>
  <c r="G153" i="6"/>
  <c r="H152" i="6"/>
  <c r="I152" i="6" s="1"/>
  <c r="G152" i="6"/>
  <c r="H151" i="6"/>
  <c r="I151" i="6" s="1"/>
  <c r="G151" i="6"/>
  <c r="H150" i="6"/>
  <c r="I150" i="6" s="1"/>
  <c r="G150" i="6"/>
  <c r="H149" i="6"/>
  <c r="I149" i="6" s="1"/>
  <c r="G149" i="6"/>
  <c r="H148" i="6"/>
  <c r="I148" i="6" s="1"/>
  <c r="G148" i="6"/>
  <c r="H147" i="6"/>
  <c r="I147" i="6" s="1"/>
  <c r="G147" i="6"/>
  <c r="H146" i="6"/>
  <c r="I146" i="6" s="1"/>
  <c r="G146" i="6"/>
  <c r="H145" i="6"/>
  <c r="I145" i="6" s="1"/>
  <c r="G145" i="6"/>
  <c r="H144" i="6"/>
  <c r="I144" i="6" s="1"/>
  <c r="G144" i="6"/>
  <c r="H143" i="6"/>
  <c r="I143" i="6" s="1"/>
  <c r="G143" i="6"/>
  <c r="H142" i="6"/>
  <c r="I142" i="6" s="1"/>
  <c r="G142" i="6"/>
  <c r="H141" i="6"/>
  <c r="I141" i="6" s="1"/>
  <c r="G141" i="6"/>
  <c r="H140" i="6"/>
  <c r="I140" i="6" s="1"/>
  <c r="G140" i="6"/>
  <c r="H139" i="6"/>
  <c r="I139" i="6" s="1"/>
  <c r="G139" i="6"/>
  <c r="H138" i="6"/>
  <c r="I138" i="6" s="1"/>
  <c r="G138" i="6"/>
  <c r="H137" i="6"/>
  <c r="I137" i="6" s="1"/>
  <c r="G137" i="6"/>
  <c r="H136" i="6"/>
  <c r="I136" i="6" s="1"/>
  <c r="G136" i="6"/>
  <c r="H135" i="6"/>
  <c r="I135" i="6" s="1"/>
  <c r="G135" i="6"/>
  <c r="H134" i="6"/>
  <c r="I134" i="6" s="1"/>
  <c r="G134" i="6"/>
  <c r="H133" i="6"/>
  <c r="I133" i="6" s="1"/>
  <c r="G133" i="6"/>
  <c r="H132" i="6"/>
  <c r="I132" i="6" s="1"/>
  <c r="G132" i="6"/>
  <c r="H131" i="6"/>
  <c r="I131" i="6" s="1"/>
  <c r="G131" i="6"/>
  <c r="H130" i="6"/>
  <c r="I130" i="6" s="1"/>
  <c r="G130" i="6"/>
  <c r="H129" i="6"/>
  <c r="I129" i="6" s="1"/>
  <c r="G129" i="6"/>
  <c r="H128" i="6"/>
  <c r="I128" i="6" s="1"/>
  <c r="G128" i="6"/>
  <c r="H127" i="6"/>
  <c r="I127" i="6" s="1"/>
  <c r="G127" i="6"/>
  <c r="H126" i="6"/>
  <c r="I126" i="6" s="1"/>
  <c r="G126" i="6"/>
  <c r="H125" i="6"/>
  <c r="I125" i="6" s="1"/>
  <c r="G125" i="6"/>
  <c r="H124" i="6"/>
  <c r="I124" i="6" s="1"/>
  <c r="G124" i="6"/>
  <c r="H123" i="6"/>
  <c r="I123" i="6" s="1"/>
  <c r="G123" i="6"/>
  <c r="H122" i="6"/>
  <c r="I122" i="6" s="1"/>
  <c r="G122" i="6"/>
  <c r="H121" i="6"/>
  <c r="I121" i="6" s="1"/>
  <c r="G121" i="6"/>
  <c r="H120" i="6"/>
  <c r="I120" i="6" s="1"/>
  <c r="G120" i="6"/>
  <c r="H119" i="6"/>
  <c r="I119" i="6" s="1"/>
  <c r="G119" i="6"/>
  <c r="H118" i="6"/>
  <c r="I118" i="6" s="1"/>
  <c r="G118" i="6"/>
  <c r="H117" i="6"/>
  <c r="I117" i="6" s="1"/>
  <c r="G117" i="6"/>
  <c r="H116" i="6"/>
  <c r="I116" i="6" s="1"/>
  <c r="G116" i="6"/>
  <c r="H115" i="6"/>
  <c r="I115" i="6" s="1"/>
  <c r="G115" i="6"/>
  <c r="H114" i="6"/>
  <c r="I114" i="6" s="1"/>
  <c r="G114" i="6"/>
  <c r="H113" i="6"/>
  <c r="I113" i="6" s="1"/>
  <c r="G113" i="6"/>
  <c r="H112" i="6"/>
  <c r="I112" i="6" s="1"/>
  <c r="G112" i="6"/>
  <c r="H111" i="6"/>
  <c r="I111" i="6" s="1"/>
  <c r="G111" i="6"/>
  <c r="H110" i="6"/>
  <c r="I110" i="6" s="1"/>
  <c r="G110" i="6"/>
  <c r="H109" i="6"/>
  <c r="I109" i="6" s="1"/>
  <c r="G109" i="6"/>
  <c r="H108" i="6"/>
  <c r="I108" i="6" s="1"/>
  <c r="G108" i="6"/>
  <c r="H107" i="6"/>
  <c r="I107" i="6" s="1"/>
  <c r="G107" i="6"/>
  <c r="H106" i="6"/>
  <c r="I106" i="6" s="1"/>
  <c r="G106" i="6"/>
  <c r="H105" i="6"/>
  <c r="I105" i="6" s="1"/>
  <c r="G105" i="6"/>
  <c r="H104" i="6"/>
  <c r="I104" i="6" s="1"/>
  <c r="G104" i="6"/>
  <c r="H103" i="6"/>
  <c r="I103" i="6" s="1"/>
  <c r="G103" i="6"/>
  <c r="H102" i="6"/>
  <c r="I102" i="6" s="1"/>
  <c r="G102" i="6"/>
  <c r="H101" i="6"/>
  <c r="I101" i="6" s="1"/>
  <c r="G101" i="6"/>
  <c r="H100" i="6"/>
  <c r="I100" i="6" s="1"/>
  <c r="G100" i="6"/>
  <c r="H99" i="6"/>
  <c r="I99" i="6" s="1"/>
  <c r="G99" i="6"/>
  <c r="H98" i="6"/>
  <c r="I98" i="6" s="1"/>
  <c r="G98" i="6"/>
  <c r="H97" i="6"/>
  <c r="I97" i="6" s="1"/>
  <c r="G97" i="6"/>
  <c r="H96" i="6"/>
  <c r="I96" i="6" s="1"/>
  <c r="G96" i="6"/>
  <c r="H95" i="6"/>
  <c r="I95" i="6" s="1"/>
  <c r="G95" i="6"/>
  <c r="H94" i="6"/>
  <c r="I94" i="6" s="1"/>
  <c r="G94" i="6"/>
  <c r="H93" i="6"/>
  <c r="I93" i="6" s="1"/>
  <c r="G93" i="6"/>
  <c r="H92" i="6"/>
  <c r="I92" i="6" s="1"/>
  <c r="G92" i="6"/>
  <c r="H91" i="6"/>
  <c r="I91" i="6" s="1"/>
  <c r="G91" i="6"/>
  <c r="H90" i="6"/>
  <c r="I90" i="6" s="1"/>
  <c r="G90" i="6"/>
  <c r="H89" i="6"/>
  <c r="I89" i="6" s="1"/>
  <c r="G89" i="6"/>
  <c r="H88" i="6"/>
  <c r="I88" i="6" s="1"/>
  <c r="G88" i="6"/>
  <c r="H87" i="6"/>
  <c r="I87" i="6" s="1"/>
  <c r="G87" i="6"/>
  <c r="H86" i="6"/>
  <c r="I86" i="6" s="1"/>
  <c r="G86" i="6"/>
  <c r="H85" i="6"/>
  <c r="I85" i="6" s="1"/>
  <c r="G85" i="6"/>
  <c r="H84" i="6"/>
  <c r="I84" i="6" s="1"/>
  <c r="G84" i="6"/>
  <c r="H83" i="6"/>
  <c r="I83" i="6" s="1"/>
  <c r="G83" i="6"/>
  <c r="H82" i="6"/>
  <c r="I82" i="6" s="1"/>
  <c r="G82" i="6"/>
  <c r="H81" i="6"/>
  <c r="I81" i="6" s="1"/>
  <c r="G81" i="6"/>
  <c r="H80" i="6"/>
  <c r="I80" i="6" s="1"/>
  <c r="G80" i="6"/>
  <c r="H79" i="6"/>
  <c r="I79" i="6" s="1"/>
  <c r="G79" i="6"/>
  <c r="H78" i="6"/>
  <c r="I78" i="6" s="1"/>
  <c r="G78" i="6"/>
  <c r="H77" i="6"/>
  <c r="I77" i="6" s="1"/>
  <c r="G77" i="6"/>
  <c r="H76" i="6"/>
  <c r="I76" i="6" s="1"/>
  <c r="G76" i="6"/>
  <c r="H75" i="6"/>
  <c r="I75" i="6" s="1"/>
  <c r="G75" i="6"/>
  <c r="H74" i="6"/>
  <c r="I74" i="6" s="1"/>
  <c r="G74" i="6"/>
  <c r="H73" i="6"/>
  <c r="I73" i="6" s="1"/>
  <c r="G73" i="6"/>
  <c r="H72" i="6"/>
  <c r="I72" i="6" s="1"/>
  <c r="G72" i="6"/>
  <c r="H71" i="6"/>
  <c r="I71" i="6" s="1"/>
  <c r="G71" i="6"/>
  <c r="H70" i="6"/>
  <c r="I70" i="6" s="1"/>
  <c r="G70" i="6"/>
  <c r="H69" i="6"/>
  <c r="I69" i="6" s="1"/>
  <c r="G69" i="6"/>
  <c r="H68" i="6"/>
  <c r="I68" i="6" s="1"/>
  <c r="G68" i="6"/>
  <c r="H67" i="6"/>
  <c r="I67" i="6" s="1"/>
  <c r="G67" i="6"/>
  <c r="H66" i="6"/>
  <c r="I66" i="6" s="1"/>
  <c r="G66" i="6"/>
  <c r="H65" i="6"/>
  <c r="I65" i="6" s="1"/>
  <c r="G65" i="6"/>
  <c r="H64" i="6"/>
  <c r="I64" i="6" s="1"/>
  <c r="G64" i="6"/>
  <c r="H63" i="6"/>
  <c r="I63" i="6" s="1"/>
  <c r="G63" i="6"/>
  <c r="H62" i="6"/>
  <c r="I62" i="6" s="1"/>
  <c r="G62" i="6"/>
  <c r="H61" i="6"/>
  <c r="I61" i="6" s="1"/>
  <c r="G61" i="6"/>
  <c r="K60" i="6"/>
  <c r="H60" i="6"/>
  <c r="I60" i="6" s="1"/>
  <c r="G60" i="6"/>
  <c r="K59" i="6"/>
  <c r="H59" i="6"/>
  <c r="I59" i="6" s="1"/>
  <c r="G59" i="6"/>
  <c r="K58" i="6"/>
  <c r="H58" i="6"/>
  <c r="I58" i="6" s="1"/>
  <c r="G58" i="6"/>
  <c r="K57" i="6"/>
  <c r="H57" i="6"/>
  <c r="I57" i="6" s="1"/>
  <c r="G57" i="6"/>
  <c r="K56" i="6"/>
  <c r="H56" i="6"/>
  <c r="I56" i="6" s="1"/>
  <c r="G56" i="6"/>
  <c r="K55" i="6"/>
  <c r="H55" i="6"/>
  <c r="I55" i="6" s="1"/>
  <c r="G55" i="6"/>
  <c r="K54" i="6"/>
  <c r="H54" i="6"/>
  <c r="I54" i="6" s="1"/>
  <c r="G54" i="6"/>
  <c r="K53" i="6"/>
  <c r="H53" i="6"/>
  <c r="I53" i="6" s="1"/>
  <c r="G53" i="6"/>
  <c r="H52" i="6"/>
  <c r="I52" i="6" s="1"/>
  <c r="G52" i="6"/>
  <c r="H51" i="6"/>
  <c r="I51" i="6" s="1"/>
  <c r="G51" i="6"/>
  <c r="H50" i="6"/>
  <c r="I50" i="6" s="1"/>
  <c r="G50" i="6"/>
  <c r="H49" i="6"/>
  <c r="I49" i="6" s="1"/>
  <c r="G49" i="6"/>
  <c r="H48" i="6"/>
  <c r="I48" i="6" s="1"/>
  <c r="G48" i="6"/>
  <c r="H47" i="6"/>
  <c r="I47" i="6" s="1"/>
  <c r="G47" i="6"/>
  <c r="H46" i="6"/>
  <c r="I46" i="6" s="1"/>
  <c r="G46" i="6"/>
  <c r="H45" i="6"/>
  <c r="I45" i="6" s="1"/>
  <c r="G45" i="6"/>
  <c r="H44" i="6"/>
  <c r="I44" i="6" s="1"/>
  <c r="G44" i="6"/>
  <c r="H43" i="6"/>
  <c r="I43" i="6" s="1"/>
  <c r="G43" i="6"/>
  <c r="M42" i="6"/>
  <c r="H42" i="6"/>
  <c r="I42" i="6" s="1"/>
  <c r="G42" i="6"/>
  <c r="K41" i="6"/>
  <c r="H41" i="6"/>
  <c r="I41" i="6" s="1"/>
  <c r="G41" i="6"/>
  <c r="K40" i="6"/>
  <c r="H40" i="6"/>
  <c r="I40" i="6" s="1"/>
  <c r="G40" i="6"/>
  <c r="K39" i="6"/>
  <c r="H39" i="6"/>
  <c r="G39" i="6"/>
  <c r="K38" i="6"/>
  <c r="H38" i="6"/>
  <c r="I38" i="6" s="1"/>
  <c r="G38" i="6"/>
  <c r="K37" i="6"/>
  <c r="H37" i="6"/>
  <c r="I37" i="6" s="1"/>
  <c r="G37" i="6"/>
  <c r="K36" i="6"/>
  <c r="H36" i="6"/>
  <c r="I36" i="6" s="1"/>
  <c r="G36" i="6"/>
  <c r="H35" i="6"/>
  <c r="I35" i="6" s="1"/>
  <c r="G35" i="6"/>
  <c r="H34" i="6"/>
  <c r="I34" i="6" s="1"/>
  <c r="G34" i="6"/>
  <c r="H33" i="6"/>
  <c r="I33" i="6" s="1"/>
  <c r="G33" i="6"/>
  <c r="H32" i="6"/>
  <c r="I32" i="6" s="1"/>
  <c r="G32" i="6"/>
  <c r="H31" i="6"/>
  <c r="I31" i="6" s="1"/>
  <c r="G31" i="6"/>
  <c r="H30" i="6"/>
  <c r="I30" i="6" s="1"/>
  <c r="G30" i="6"/>
  <c r="H29" i="6"/>
  <c r="I29" i="6" s="1"/>
  <c r="G29" i="6"/>
  <c r="H28" i="6"/>
  <c r="I28" i="6" s="1"/>
  <c r="G28" i="6"/>
  <c r="H27" i="6"/>
  <c r="I27" i="6" s="1"/>
  <c r="G27" i="6"/>
  <c r="K26" i="6"/>
  <c r="H26" i="6"/>
  <c r="I26" i="6" s="1"/>
  <c r="G26" i="6"/>
  <c r="K25" i="6"/>
  <c r="H25" i="6"/>
  <c r="I25" i="6" s="1"/>
  <c r="G25" i="6"/>
  <c r="K24" i="6"/>
  <c r="H24" i="6"/>
  <c r="I24" i="6" s="1"/>
  <c r="G24" i="6"/>
  <c r="K23" i="6"/>
  <c r="H23" i="6"/>
  <c r="I23" i="6" s="1"/>
  <c r="G23" i="6"/>
  <c r="K22" i="6"/>
  <c r="H22" i="6"/>
  <c r="I22" i="6" s="1"/>
  <c r="G22" i="6"/>
  <c r="K21" i="6"/>
  <c r="H21" i="6"/>
  <c r="I21" i="6" s="1"/>
  <c r="G21" i="6"/>
  <c r="K20" i="6"/>
  <c r="H20" i="6"/>
  <c r="I20" i="6" s="1"/>
  <c r="G20" i="6"/>
  <c r="K19" i="6"/>
  <c r="H19" i="6"/>
  <c r="I19" i="6" s="1"/>
  <c r="G19" i="6"/>
  <c r="K18" i="6"/>
  <c r="H18" i="6"/>
  <c r="I18" i="6" s="1"/>
  <c r="G18" i="6"/>
  <c r="K17" i="6"/>
  <c r="H17" i="6"/>
  <c r="I17" i="6" s="1"/>
  <c r="G17" i="6"/>
  <c r="K16" i="6"/>
  <c r="H16" i="6"/>
  <c r="I16" i="6" s="1"/>
  <c r="G16" i="6"/>
  <c r="K15" i="6"/>
  <c r="H15" i="6"/>
  <c r="I15" i="6" s="1"/>
  <c r="G15" i="6"/>
  <c r="K14" i="6"/>
  <c r="H14" i="6"/>
  <c r="I14" i="6" s="1"/>
  <c r="G14" i="6"/>
  <c r="K13" i="6"/>
  <c r="H13" i="6"/>
  <c r="I13" i="6" s="1"/>
  <c r="G13" i="6"/>
  <c r="K12" i="6"/>
  <c r="H12" i="6"/>
  <c r="I12" i="6" s="1"/>
  <c r="G12" i="6"/>
  <c r="K11" i="6"/>
  <c r="H11" i="6"/>
  <c r="I11" i="6" s="1"/>
  <c r="G11" i="6"/>
  <c r="K10" i="6"/>
  <c r="H10" i="6"/>
  <c r="I10" i="6" s="1"/>
  <c r="G10" i="6"/>
  <c r="K9" i="6"/>
  <c r="H9" i="6"/>
  <c r="I9" i="6" s="1"/>
  <c r="G9" i="6"/>
  <c r="K8" i="6"/>
  <c r="H8" i="6"/>
  <c r="I8" i="6" s="1"/>
  <c r="G8" i="6"/>
  <c r="K7" i="6"/>
  <c r="H7" i="6"/>
  <c r="I7" i="6" s="1"/>
  <c r="G7" i="6"/>
  <c r="B4" i="6"/>
  <c r="H156" i="5"/>
  <c r="I156" i="5" s="1"/>
  <c r="G156" i="5"/>
  <c r="H155" i="5"/>
  <c r="I155" i="5" s="1"/>
  <c r="G155" i="5"/>
  <c r="H154" i="5"/>
  <c r="I154" i="5" s="1"/>
  <c r="G154" i="5"/>
  <c r="H153" i="5"/>
  <c r="I153" i="5" s="1"/>
  <c r="G153" i="5"/>
  <c r="H152" i="5"/>
  <c r="I152" i="5" s="1"/>
  <c r="G152" i="5"/>
  <c r="H151" i="5"/>
  <c r="I151" i="5" s="1"/>
  <c r="G151" i="5"/>
  <c r="H150" i="5"/>
  <c r="I150" i="5" s="1"/>
  <c r="G150" i="5"/>
  <c r="H149" i="5"/>
  <c r="I149" i="5" s="1"/>
  <c r="G149" i="5"/>
  <c r="H148" i="5"/>
  <c r="I148" i="5" s="1"/>
  <c r="G148" i="5"/>
  <c r="H147" i="5"/>
  <c r="I147" i="5" s="1"/>
  <c r="G147" i="5"/>
  <c r="H146" i="5"/>
  <c r="I146" i="5" s="1"/>
  <c r="G146" i="5"/>
  <c r="H145" i="5"/>
  <c r="I145" i="5" s="1"/>
  <c r="G145" i="5"/>
  <c r="H144" i="5"/>
  <c r="I144" i="5" s="1"/>
  <c r="G144" i="5"/>
  <c r="H143" i="5"/>
  <c r="I143" i="5" s="1"/>
  <c r="G143" i="5"/>
  <c r="H142" i="5"/>
  <c r="I142" i="5" s="1"/>
  <c r="G142" i="5"/>
  <c r="H141" i="5"/>
  <c r="I141" i="5" s="1"/>
  <c r="G141" i="5"/>
  <c r="H140" i="5"/>
  <c r="I140" i="5" s="1"/>
  <c r="G140" i="5"/>
  <c r="H139" i="5"/>
  <c r="I139" i="5" s="1"/>
  <c r="G139" i="5"/>
  <c r="H138" i="5"/>
  <c r="I138" i="5" s="1"/>
  <c r="G138" i="5"/>
  <c r="H137" i="5"/>
  <c r="I137" i="5" s="1"/>
  <c r="G137" i="5"/>
  <c r="H136" i="5"/>
  <c r="I136" i="5" s="1"/>
  <c r="G136" i="5"/>
  <c r="H135" i="5"/>
  <c r="I135" i="5" s="1"/>
  <c r="G135" i="5"/>
  <c r="H134" i="5"/>
  <c r="I134" i="5" s="1"/>
  <c r="G134" i="5"/>
  <c r="H133" i="5"/>
  <c r="I133" i="5" s="1"/>
  <c r="G133" i="5"/>
  <c r="H132" i="5"/>
  <c r="I132" i="5" s="1"/>
  <c r="G132" i="5"/>
  <c r="H131" i="5"/>
  <c r="I131" i="5" s="1"/>
  <c r="G131" i="5"/>
  <c r="H130" i="5"/>
  <c r="I130" i="5" s="1"/>
  <c r="G130" i="5"/>
  <c r="H129" i="5"/>
  <c r="I129" i="5" s="1"/>
  <c r="G129" i="5"/>
  <c r="H128" i="5"/>
  <c r="I128" i="5" s="1"/>
  <c r="G128" i="5"/>
  <c r="H127" i="5"/>
  <c r="I127" i="5" s="1"/>
  <c r="G127" i="5"/>
  <c r="H126" i="5"/>
  <c r="I126" i="5" s="1"/>
  <c r="G126" i="5"/>
  <c r="H125" i="5"/>
  <c r="I125" i="5" s="1"/>
  <c r="G125" i="5"/>
  <c r="H124" i="5"/>
  <c r="I124" i="5" s="1"/>
  <c r="G124" i="5"/>
  <c r="H123" i="5"/>
  <c r="I123" i="5" s="1"/>
  <c r="G123" i="5"/>
  <c r="H122" i="5"/>
  <c r="I122" i="5" s="1"/>
  <c r="G122" i="5"/>
  <c r="H121" i="5"/>
  <c r="I121" i="5" s="1"/>
  <c r="G121" i="5"/>
  <c r="H120" i="5"/>
  <c r="I120" i="5" s="1"/>
  <c r="G120" i="5"/>
  <c r="H119" i="5"/>
  <c r="I119" i="5" s="1"/>
  <c r="G119" i="5"/>
  <c r="H118" i="5"/>
  <c r="I118" i="5" s="1"/>
  <c r="G118" i="5"/>
  <c r="H117" i="5"/>
  <c r="I117" i="5" s="1"/>
  <c r="G117" i="5"/>
  <c r="H116" i="5"/>
  <c r="I116" i="5" s="1"/>
  <c r="G116" i="5"/>
  <c r="H115" i="5"/>
  <c r="I115" i="5" s="1"/>
  <c r="G115" i="5"/>
  <c r="H114" i="5"/>
  <c r="I114" i="5" s="1"/>
  <c r="G114" i="5"/>
  <c r="H113" i="5"/>
  <c r="I113" i="5" s="1"/>
  <c r="G113" i="5"/>
  <c r="H112" i="5"/>
  <c r="I112" i="5" s="1"/>
  <c r="G112" i="5"/>
  <c r="H111" i="5"/>
  <c r="I111" i="5" s="1"/>
  <c r="G111" i="5"/>
  <c r="H110" i="5"/>
  <c r="I110" i="5" s="1"/>
  <c r="G110" i="5"/>
  <c r="H109" i="5"/>
  <c r="I109" i="5" s="1"/>
  <c r="G109" i="5"/>
  <c r="H108" i="5"/>
  <c r="I108" i="5" s="1"/>
  <c r="G108" i="5"/>
  <c r="H107" i="5"/>
  <c r="I107" i="5" s="1"/>
  <c r="G107" i="5"/>
  <c r="H106" i="5"/>
  <c r="I106" i="5" s="1"/>
  <c r="G106" i="5"/>
  <c r="H105" i="5"/>
  <c r="I105" i="5" s="1"/>
  <c r="G105" i="5"/>
  <c r="H104" i="5"/>
  <c r="I104" i="5" s="1"/>
  <c r="G104" i="5"/>
  <c r="H103" i="5"/>
  <c r="I103" i="5" s="1"/>
  <c r="G103" i="5"/>
  <c r="H102" i="5"/>
  <c r="I102" i="5" s="1"/>
  <c r="G102" i="5"/>
  <c r="H101" i="5"/>
  <c r="I101" i="5" s="1"/>
  <c r="G101" i="5"/>
  <c r="H100" i="5"/>
  <c r="I100" i="5" s="1"/>
  <c r="G100" i="5"/>
  <c r="H99" i="5"/>
  <c r="I99" i="5" s="1"/>
  <c r="G99" i="5"/>
  <c r="H98" i="5"/>
  <c r="I98" i="5" s="1"/>
  <c r="G98" i="5"/>
  <c r="H97" i="5"/>
  <c r="I97" i="5" s="1"/>
  <c r="G97" i="5"/>
  <c r="H96" i="5"/>
  <c r="I96" i="5" s="1"/>
  <c r="G96" i="5"/>
  <c r="H95" i="5"/>
  <c r="I95" i="5" s="1"/>
  <c r="G95" i="5"/>
  <c r="H94" i="5"/>
  <c r="I94" i="5" s="1"/>
  <c r="G94" i="5"/>
  <c r="H93" i="5"/>
  <c r="I93" i="5" s="1"/>
  <c r="G93" i="5"/>
  <c r="H92" i="5"/>
  <c r="I92" i="5" s="1"/>
  <c r="G92" i="5"/>
  <c r="H91" i="5"/>
  <c r="I91" i="5" s="1"/>
  <c r="G91" i="5"/>
  <c r="H90" i="5"/>
  <c r="I90" i="5" s="1"/>
  <c r="G90" i="5"/>
  <c r="H89" i="5"/>
  <c r="I89" i="5" s="1"/>
  <c r="G89" i="5"/>
  <c r="H88" i="5"/>
  <c r="I88" i="5" s="1"/>
  <c r="G88" i="5"/>
  <c r="H87" i="5"/>
  <c r="I87" i="5" s="1"/>
  <c r="G87" i="5"/>
  <c r="H86" i="5"/>
  <c r="I86" i="5" s="1"/>
  <c r="G86" i="5"/>
  <c r="H85" i="5"/>
  <c r="I85" i="5" s="1"/>
  <c r="G85" i="5"/>
  <c r="H84" i="5"/>
  <c r="I84" i="5" s="1"/>
  <c r="G84" i="5"/>
  <c r="H83" i="5"/>
  <c r="I83" i="5" s="1"/>
  <c r="G83" i="5"/>
  <c r="H82" i="5"/>
  <c r="I82" i="5" s="1"/>
  <c r="G82" i="5"/>
  <c r="H81" i="5"/>
  <c r="I81" i="5" s="1"/>
  <c r="G81" i="5"/>
  <c r="H80" i="5"/>
  <c r="I80" i="5" s="1"/>
  <c r="G80" i="5"/>
  <c r="H79" i="5"/>
  <c r="I79" i="5" s="1"/>
  <c r="G79" i="5"/>
  <c r="H78" i="5"/>
  <c r="I78" i="5" s="1"/>
  <c r="G78" i="5"/>
  <c r="H77" i="5"/>
  <c r="I77" i="5" s="1"/>
  <c r="G77" i="5"/>
  <c r="H76" i="5"/>
  <c r="I76" i="5" s="1"/>
  <c r="G76" i="5"/>
  <c r="H75" i="5"/>
  <c r="I75" i="5" s="1"/>
  <c r="G75" i="5"/>
  <c r="H74" i="5"/>
  <c r="I74" i="5" s="1"/>
  <c r="G74" i="5"/>
  <c r="H73" i="5"/>
  <c r="I73" i="5" s="1"/>
  <c r="G73" i="5"/>
  <c r="H72" i="5"/>
  <c r="I72" i="5" s="1"/>
  <c r="G72" i="5"/>
  <c r="H71" i="5"/>
  <c r="I71" i="5" s="1"/>
  <c r="G71" i="5"/>
  <c r="H70" i="5"/>
  <c r="I70" i="5" s="1"/>
  <c r="G70" i="5"/>
  <c r="H69" i="5"/>
  <c r="I69" i="5" s="1"/>
  <c r="G69" i="5"/>
  <c r="H68" i="5"/>
  <c r="I68" i="5" s="1"/>
  <c r="G68" i="5"/>
  <c r="H67" i="5"/>
  <c r="I67" i="5" s="1"/>
  <c r="G67" i="5"/>
  <c r="H66" i="5"/>
  <c r="I66" i="5" s="1"/>
  <c r="G66" i="5"/>
  <c r="H65" i="5"/>
  <c r="I65" i="5" s="1"/>
  <c r="G65" i="5"/>
  <c r="H64" i="5"/>
  <c r="I64" i="5" s="1"/>
  <c r="G64" i="5"/>
  <c r="H63" i="5"/>
  <c r="I63" i="5" s="1"/>
  <c r="G63" i="5"/>
  <c r="H62" i="5"/>
  <c r="I62" i="5" s="1"/>
  <c r="G62" i="5"/>
  <c r="H61" i="5"/>
  <c r="I61" i="5" s="1"/>
  <c r="G61" i="5"/>
  <c r="K60" i="5"/>
  <c r="H60" i="5"/>
  <c r="G60" i="5"/>
  <c r="K59" i="5"/>
  <c r="H59" i="5"/>
  <c r="I59" i="5" s="1"/>
  <c r="G59" i="5"/>
  <c r="K58" i="5"/>
  <c r="H58" i="5"/>
  <c r="I58" i="5" s="1"/>
  <c r="G58" i="5"/>
  <c r="K57" i="5"/>
  <c r="H57" i="5"/>
  <c r="I57" i="5" s="1"/>
  <c r="G57" i="5"/>
  <c r="K56" i="5"/>
  <c r="H56" i="5"/>
  <c r="I56" i="5" s="1"/>
  <c r="G56" i="5"/>
  <c r="K55" i="5"/>
  <c r="H55" i="5"/>
  <c r="I55" i="5" s="1"/>
  <c r="G55" i="5"/>
  <c r="K54" i="5"/>
  <c r="H54" i="5"/>
  <c r="I54" i="5" s="1"/>
  <c r="G54" i="5"/>
  <c r="K53" i="5"/>
  <c r="H53" i="5"/>
  <c r="I53" i="5" s="1"/>
  <c r="G53" i="5"/>
  <c r="H52" i="5"/>
  <c r="I52" i="5" s="1"/>
  <c r="G52" i="5"/>
  <c r="H51" i="5"/>
  <c r="I51" i="5" s="1"/>
  <c r="G51" i="5"/>
  <c r="H50" i="5"/>
  <c r="I50" i="5" s="1"/>
  <c r="G50" i="5"/>
  <c r="H49" i="5"/>
  <c r="I49" i="5" s="1"/>
  <c r="G49" i="5"/>
  <c r="H48" i="5"/>
  <c r="I48" i="5" s="1"/>
  <c r="G48" i="5"/>
  <c r="H47" i="5"/>
  <c r="I47" i="5" s="1"/>
  <c r="G47" i="5"/>
  <c r="H46" i="5"/>
  <c r="I46" i="5" s="1"/>
  <c r="G46" i="5"/>
  <c r="H45" i="5"/>
  <c r="I45" i="5" s="1"/>
  <c r="G45" i="5"/>
  <c r="H44" i="5"/>
  <c r="I44" i="5" s="1"/>
  <c r="G44" i="5"/>
  <c r="H43" i="5"/>
  <c r="I43" i="5" s="1"/>
  <c r="G43" i="5"/>
  <c r="M42" i="5"/>
  <c r="M45" i="5" s="1"/>
  <c r="H42" i="5"/>
  <c r="I42" i="5" s="1"/>
  <c r="G42" i="5"/>
  <c r="K41" i="5"/>
  <c r="H41" i="5"/>
  <c r="I41" i="5" s="1"/>
  <c r="G41" i="5"/>
  <c r="K40" i="5"/>
  <c r="H40" i="5"/>
  <c r="I40" i="5" s="1"/>
  <c r="G40" i="5"/>
  <c r="K39" i="5"/>
  <c r="H39" i="5"/>
  <c r="I39" i="5" s="1"/>
  <c r="G39" i="5"/>
  <c r="K38" i="5"/>
  <c r="H38" i="5"/>
  <c r="I38" i="5" s="1"/>
  <c r="G38" i="5"/>
  <c r="K37" i="5"/>
  <c r="H37" i="5"/>
  <c r="I37" i="5" s="1"/>
  <c r="G37" i="5"/>
  <c r="K36" i="5"/>
  <c r="H36" i="5"/>
  <c r="I36" i="5" s="1"/>
  <c r="G36" i="5"/>
  <c r="H35" i="5"/>
  <c r="I35" i="5" s="1"/>
  <c r="G35" i="5"/>
  <c r="H34" i="5"/>
  <c r="I34" i="5" s="1"/>
  <c r="G34" i="5"/>
  <c r="H33" i="5"/>
  <c r="I33" i="5" s="1"/>
  <c r="G33" i="5"/>
  <c r="H32" i="5"/>
  <c r="I32" i="5" s="1"/>
  <c r="G32" i="5"/>
  <c r="H31" i="5"/>
  <c r="I31" i="5" s="1"/>
  <c r="G31" i="5"/>
  <c r="H30" i="5"/>
  <c r="I30" i="5" s="1"/>
  <c r="G30" i="5"/>
  <c r="H29" i="5"/>
  <c r="I29" i="5" s="1"/>
  <c r="G29" i="5"/>
  <c r="H28" i="5"/>
  <c r="I28" i="5" s="1"/>
  <c r="G28" i="5"/>
  <c r="H27" i="5"/>
  <c r="I27" i="5" s="1"/>
  <c r="G27" i="5"/>
  <c r="K26" i="5"/>
  <c r="H26" i="5"/>
  <c r="I26" i="5" s="1"/>
  <c r="G26" i="5"/>
  <c r="K25" i="5"/>
  <c r="H25" i="5"/>
  <c r="I25" i="5" s="1"/>
  <c r="G25" i="5"/>
  <c r="K24" i="5"/>
  <c r="H24" i="5"/>
  <c r="I24" i="5" s="1"/>
  <c r="G24" i="5"/>
  <c r="K23" i="5"/>
  <c r="H23" i="5"/>
  <c r="I23" i="5" s="1"/>
  <c r="G23" i="5"/>
  <c r="K22" i="5"/>
  <c r="H22" i="5"/>
  <c r="I22" i="5" s="1"/>
  <c r="G22" i="5"/>
  <c r="K21" i="5"/>
  <c r="H21" i="5"/>
  <c r="I21" i="5" s="1"/>
  <c r="G21" i="5"/>
  <c r="K20" i="5"/>
  <c r="H20" i="5"/>
  <c r="I20" i="5" s="1"/>
  <c r="G20" i="5"/>
  <c r="K19" i="5"/>
  <c r="H19" i="5"/>
  <c r="I19" i="5" s="1"/>
  <c r="G19" i="5"/>
  <c r="K18" i="5"/>
  <c r="H18" i="5"/>
  <c r="I18" i="5" s="1"/>
  <c r="G18" i="5"/>
  <c r="K17" i="5"/>
  <c r="H17" i="5"/>
  <c r="I17" i="5" s="1"/>
  <c r="G17" i="5"/>
  <c r="K16" i="5"/>
  <c r="H16" i="5"/>
  <c r="I16" i="5" s="1"/>
  <c r="G16" i="5"/>
  <c r="K15" i="5"/>
  <c r="H15" i="5"/>
  <c r="I15" i="5" s="1"/>
  <c r="G15" i="5"/>
  <c r="K14" i="5"/>
  <c r="H14" i="5"/>
  <c r="I14" i="5" s="1"/>
  <c r="G14" i="5"/>
  <c r="K13" i="5"/>
  <c r="H13" i="5"/>
  <c r="I13" i="5" s="1"/>
  <c r="G13" i="5"/>
  <c r="K12" i="5"/>
  <c r="H12" i="5"/>
  <c r="I12" i="5" s="1"/>
  <c r="G12" i="5"/>
  <c r="K11" i="5"/>
  <c r="H11" i="5"/>
  <c r="I11" i="5" s="1"/>
  <c r="G11" i="5"/>
  <c r="K10" i="5"/>
  <c r="H10" i="5"/>
  <c r="I10" i="5" s="1"/>
  <c r="G10" i="5"/>
  <c r="K9" i="5"/>
  <c r="H9" i="5"/>
  <c r="I9" i="5" s="1"/>
  <c r="G9" i="5"/>
  <c r="K8" i="5"/>
  <c r="H8" i="5"/>
  <c r="I8" i="5" s="1"/>
  <c r="G8" i="5"/>
  <c r="K7" i="5"/>
  <c r="H7" i="5"/>
  <c r="I7" i="5" s="1"/>
  <c r="G7" i="5"/>
  <c r="B4" i="5"/>
  <c r="H156" i="4"/>
  <c r="I156" i="4" s="1"/>
  <c r="G156" i="4"/>
  <c r="H155" i="4"/>
  <c r="I155" i="4" s="1"/>
  <c r="G155" i="4"/>
  <c r="H154" i="4"/>
  <c r="I154" i="4" s="1"/>
  <c r="G154" i="4"/>
  <c r="H153" i="4"/>
  <c r="I153" i="4" s="1"/>
  <c r="G153" i="4"/>
  <c r="H152" i="4"/>
  <c r="I152" i="4" s="1"/>
  <c r="G152" i="4"/>
  <c r="H151" i="4"/>
  <c r="I151" i="4" s="1"/>
  <c r="G151" i="4"/>
  <c r="H150" i="4"/>
  <c r="I150" i="4" s="1"/>
  <c r="G150" i="4"/>
  <c r="H149" i="4"/>
  <c r="I149" i="4" s="1"/>
  <c r="G149" i="4"/>
  <c r="H148" i="4"/>
  <c r="I148" i="4" s="1"/>
  <c r="G148" i="4"/>
  <c r="H147" i="4"/>
  <c r="I147" i="4" s="1"/>
  <c r="G147" i="4"/>
  <c r="H146" i="4"/>
  <c r="I146" i="4" s="1"/>
  <c r="G146" i="4"/>
  <c r="H145" i="4"/>
  <c r="I145" i="4" s="1"/>
  <c r="G145" i="4"/>
  <c r="H144" i="4"/>
  <c r="I144" i="4" s="1"/>
  <c r="G144" i="4"/>
  <c r="H143" i="4"/>
  <c r="I143" i="4" s="1"/>
  <c r="G143" i="4"/>
  <c r="H142" i="4"/>
  <c r="I142" i="4" s="1"/>
  <c r="G142" i="4"/>
  <c r="H141" i="4"/>
  <c r="I141" i="4" s="1"/>
  <c r="G141" i="4"/>
  <c r="H140" i="4"/>
  <c r="I140" i="4" s="1"/>
  <c r="G140" i="4"/>
  <c r="H139" i="4"/>
  <c r="I139" i="4" s="1"/>
  <c r="G139" i="4"/>
  <c r="H138" i="4"/>
  <c r="I138" i="4" s="1"/>
  <c r="G138" i="4"/>
  <c r="H137" i="4"/>
  <c r="I137" i="4" s="1"/>
  <c r="G137" i="4"/>
  <c r="H136" i="4"/>
  <c r="I136" i="4" s="1"/>
  <c r="G136" i="4"/>
  <c r="H135" i="4"/>
  <c r="I135" i="4" s="1"/>
  <c r="G135" i="4"/>
  <c r="H134" i="4"/>
  <c r="I134" i="4" s="1"/>
  <c r="G134" i="4"/>
  <c r="H133" i="4"/>
  <c r="I133" i="4" s="1"/>
  <c r="G133" i="4"/>
  <c r="H132" i="4"/>
  <c r="I132" i="4" s="1"/>
  <c r="G132" i="4"/>
  <c r="H131" i="4"/>
  <c r="I131" i="4" s="1"/>
  <c r="G131" i="4"/>
  <c r="H130" i="4"/>
  <c r="I130" i="4" s="1"/>
  <c r="G130" i="4"/>
  <c r="H129" i="4"/>
  <c r="I129" i="4" s="1"/>
  <c r="G129" i="4"/>
  <c r="H128" i="4"/>
  <c r="I128" i="4" s="1"/>
  <c r="G128" i="4"/>
  <c r="H127" i="4"/>
  <c r="I127" i="4" s="1"/>
  <c r="G127" i="4"/>
  <c r="H126" i="4"/>
  <c r="I126" i="4" s="1"/>
  <c r="G126" i="4"/>
  <c r="H125" i="4"/>
  <c r="I125" i="4" s="1"/>
  <c r="G125" i="4"/>
  <c r="H124" i="4"/>
  <c r="I124" i="4" s="1"/>
  <c r="G124" i="4"/>
  <c r="H123" i="4"/>
  <c r="I123" i="4" s="1"/>
  <c r="G123" i="4"/>
  <c r="H122" i="4"/>
  <c r="I122" i="4" s="1"/>
  <c r="G122" i="4"/>
  <c r="H121" i="4"/>
  <c r="I121" i="4" s="1"/>
  <c r="G121" i="4"/>
  <c r="H120" i="4"/>
  <c r="I120" i="4" s="1"/>
  <c r="G120" i="4"/>
  <c r="H119" i="4"/>
  <c r="I119" i="4" s="1"/>
  <c r="G119" i="4"/>
  <c r="H118" i="4"/>
  <c r="I118" i="4" s="1"/>
  <c r="G118" i="4"/>
  <c r="H117" i="4"/>
  <c r="I117" i="4" s="1"/>
  <c r="G117" i="4"/>
  <c r="H116" i="4"/>
  <c r="I116" i="4" s="1"/>
  <c r="G116" i="4"/>
  <c r="H115" i="4"/>
  <c r="I115" i="4" s="1"/>
  <c r="G115" i="4"/>
  <c r="H114" i="4"/>
  <c r="I114" i="4" s="1"/>
  <c r="G114" i="4"/>
  <c r="H113" i="4"/>
  <c r="I113" i="4" s="1"/>
  <c r="G113" i="4"/>
  <c r="H112" i="4"/>
  <c r="I112" i="4" s="1"/>
  <c r="G112" i="4"/>
  <c r="H111" i="4"/>
  <c r="I111" i="4" s="1"/>
  <c r="G111" i="4"/>
  <c r="H110" i="4"/>
  <c r="I110" i="4" s="1"/>
  <c r="G110" i="4"/>
  <c r="H109" i="4"/>
  <c r="I109" i="4" s="1"/>
  <c r="G109" i="4"/>
  <c r="H108" i="4"/>
  <c r="I108" i="4" s="1"/>
  <c r="G108" i="4"/>
  <c r="H107" i="4"/>
  <c r="I107" i="4" s="1"/>
  <c r="G107" i="4"/>
  <c r="H106" i="4"/>
  <c r="I106" i="4" s="1"/>
  <c r="G106" i="4"/>
  <c r="H105" i="4"/>
  <c r="I105" i="4" s="1"/>
  <c r="G105" i="4"/>
  <c r="H104" i="4"/>
  <c r="I104" i="4" s="1"/>
  <c r="G104" i="4"/>
  <c r="H103" i="4"/>
  <c r="I103" i="4" s="1"/>
  <c r="G103" i="4"/>
  <c r="H102" i="4"/>
  <c r="I102" i="4" s="1"/>
  <c r="G102" i="4"/>
  <c r="H101" i="4"/>
  <c r="I101" i="4" s="1"/>
  <c r="G101" i="4"/>
  <c r="H100" i="4"/>
  <c r="I100" i="4" s="1"/>
  <c r="G100" i="4"/>
  <c r="H99" i="4"/>
  <c r="I99" i="4" s="1"/>
  <c r="G99" i="4"/>
  <c r="H98" i="4"/>
  <c r="I98" i="4" s="1"/>
  <c r="G98" i="4"/>
  <c r="H97" i="4"/>
  <c r="I97" i="4" s="1"/>
  <c r="G97" i="4"/>
  <c r="H96" i="4"/>
  <c r="I96" i="4" s="1"/>
  <c r="G96" i="4"/>
  <c r="H95" i="4"/>
  <c r="I95" i="4" s="1"/>
  <c r="G95" i="4"/>
  <c r="H94" i="4"/>
  <c r="I94" i="4" s="1"/>
  <c r="G94" i="4"/>
  <c r="H93" i="4"/>
  <c r="I93" i="4" s="1"/>
  <c r="G93" i="4"/>
  <c r="H92" i="4"/>
  <c r="I92" i="4" s="1"/>
  <c r="G92" i="4"/>
  <c r="H91" i="4"/>
  <c r="I91" i="4" s="1"/>
  <c r="G91" i="4"/>
  <c r="H90" i="4"/>
  <c r="I90" i="4" s="1"/>
  <c r="G90" i="4"/>
  <c r="H89" i="4"/>
  <c r="G89" i="4"/>
  <c r="H88" i="4"/>
  <c r="I88" i="4" s="1"/>
  <c r="G88" i="4"/>
  <c r="H87" i="4"/>
  <c r="I87" i="4" s="1"/>
  <c r="G87" i="4"/>
  <c r="H86" i="4"/>
  <c r="I86" i="4" s="1"/>
  <c r="G86" i="4"/>
  <c r="H85" i="4"/>
  <c r="I85" i="4" s="1"/>
  <c r="G85" i="4"/>
  <c r="H84" i="4"/>
  <c r="I84" i="4" s="1"/>
  <c r="G84" i="4"/>
  <c r="H83" i="4"/>
  <c r="I83" i="4" s="1"/>
  <c r="G83" i="4"/>
  <c r="H82" i="4"/>
  <c r="I82" i="4" s="1"/>
  <c r="G82" i="4"/>
  <c r="H81" i="4"/>
  <c r="I81" i="4" s="1"/>
  <c r="G81" i="4"/>
  <c r="H80" i="4"/>
  <c r="I80" i="4" s="1"/>
  <c r="G80" i="4"/>
  <c r="H79" i="4"/>
  <c r="I79" i="4" s="1"/>
  <c r="G79" i="4"/>
  <c r="H78" i="4"/>
  <c r="I78" i="4" s="1"/>
  <c r="G78" i="4"/>
  <c r="H77" i="4"/>
  <c r="I77" i="4" s="1"/>
  <c r="G77" i="4"/>
  <c r="H76" i="4"/>
  <c r="I76" i="4" s="1"/>
  <c r="G76" i="4"/>
  <c r="H75" i="4"/>
  <c r="I75" i="4" s="1"/>
  <c r="G75" i="4"/>
  <c r="H74" i="4"/>
  <c r="I74" i="4" s="1"/>
  <c r="G74" i="4"/>
  <c r="H73" i="4"/>
  <c r="I73" i="4" s="1"/>
  <c r="G73" i="4"/>
  <c r="H72" i="4"/>
  <c r="I72" i="4" s="1"/>
  <c r="G72" i="4"/>
  <c r="H71" i="4"/>
  <c r="I71" i="4" s="1"/>
  <c r="G71" i="4"/>
  <c r="H70" i="4"/>
  <c r="I70" i="4" s="1"/>
  <c r="G70" i="4"/>
  <c r="H69" i="4"/>
  <c r="I69" i="4" s="1"/>
  <c r="G69" i="4"/>
  <c r="H68" i="4"/>
  <c r="I68" i="4" s="1"/>
  <c r="G68" i="4"/>
  <c r="H67" i="4"/>
  <c r="I67" i="4" s="1"/>
  <c r="G67" i="4"/>
  <c r="H66" i="4"/>
  <c r="I66" i="4" s="1"/>
  <c r="G66" i="4"/>
  <c r="H65" i="4"/>
  <c r="I65" i="4" s="1"/>
  <c r="G65" i="4"/>
  <c r="H64" i="4"/>
  <c r="I64" i="4" s="1"/>
  <c r="G64" i="4"/>
  <c r="H63" i="4"/>
  <c r="I63" i="4" s="1"/>
  <c r="G63" i="4"/>
  <c r="H62" i="4"/>
  <c r="I62" i="4" s="1"/>
  <c r="G62" i="4"/>
  <c r="H61" i="4"/>
  <c r="I61" i="4" s="1"/>
  <c r="G61" i="4"/>
  <c r="K60" i="4"/>
  <c r="H60" i="4"/>
  <c r="I60" i="4" s="1"/>
  <c r="G60" i="4"/>
  <c r="K59" i="4"/>
  <c r="H59" i="4"/>
  <c r="I59" i="4" s="1"/>
  <c r="G59" i="4"/>
  <c r="K58" i="4"/>
  <c r="H58" i="4"/>
  <c r="I58" i="4" s="1"/>
  <c r="G58" i="4"/>
  <c r="K57" i="4"/>
  <c r="H57" i="4"/>
  <c r="I57" i="4" s="1"/>
  <c r="G57" i="4"/>
  <c r="K56" i="4"/>
  <c r="H56" i="4"/>
  <c r="I56" i="4" s="1"/>
  <c r="G56" i="4"/>
  <c r="K55" i="4"/>
  <c r="H55" i="4"/>
  <c r="I55" i="4" s="1"/>
  <c r="G55" i="4"/>
  <c r="K54" i="4"/>
  <c r="H54" i="4"/>
  <c r="I54" i="4" s="1"/>
  <c r="G54" i="4"/>
  <c r="K53" i="4"/>
  <c r="H53" i="4"/>
  <c r="I53" i="4" s="1"/>
  <c r="G53" i="4"/>
  <c r="H52" i="4"/>
  <c r="I52" i="4" s="1"/>
  <c r="G52" i="4"/>
  <c r="H51" i="4"/>
  <c r="I51" i="4" s="1"/>
  <c r="G51" i="4"/>
  <c r="H50" i="4"/>
  <c r="I50" i="4" s="1"/>
  <c r="G50" i="4"/>
  <c r="H49" i="4"/>
  <c r="I49" i="4" s="1"/>
  <c r="G49" i="4"/>
  <c r="H48" i="4"/>
  <c r="I48" i="4" s="1"/>
  <c r="G48" i="4"/>
  <c r="H47" i="4"/>
  <c r="I47" i="4" s="1"/>
  <c r="G47" i="4"/>
  <c r="H46" i="4"/>
  <c r="I46" i="4" s="1"/>
  <c r="G46" i="4"/>
  <c r="H45" i="4"/>
  <c r="I45" i="4" s="1"/>
  <c r="G45" i="4"/>
  <c r="H44" i="4"/>
  <c r="I44" i="4" s="1"/>
  <c r="G44" i="4"/>
  <c r="H43" i="4"/>
  <c r="I43" i="4" s="1"/>
  <c r="G43" i="4"/>
  <c r="M42" i="4"/>
  <c r="M45" i="4" s="1"/>
  <c r="H42" i="4"/>
  <c r="I42" i="4" s="1"/>
  <c r="G42" i="4"/>
  <c r="K41" i="4"/>
  <c r="H41" i="4"/>
  <c r="I41" i="4" s="1"/>
  <c r="G41" i="4"/>
  <c r="K40" i="4"/>
  <c r="H40" i="4"/>
  <c r="I40" i="4" s="1"/>
  <c r="G40" i="4"/>
  <c r="K39" i="4"/>
  <c r="H39" i="4"/>
  <c r="I39" i="4" s="1"/>
  <c r="G39" i="4"/>
  <c r="K38" i="4"/>
  <c r="H38" i="4"/>
  <c r="I38" i="4" s="1"/>
  <c r="G38" i="4"/>
  <c r="K37" i="4"/>
  <c r="H37" i="4"/>
  <c r="I37" i="4" s="1"/>
  <c r="G37" i="4"/>
  <c r="K36" i="4"/>
  <c r="H36" i="4"/>
  <c r="I36" i="4" s="1"/>
  <c r="G36" i="4"/>
  <c r="H35" i="4"/>
  <c r="I35" i="4" s="1"/>
  <c r="G35" i="4"/>
  <c r="H34" i="4"/>
  <c r="I34" i="4" s="1"/>
  <c r="G34" i="4"/>
  <c r="H33" i="4"/>
  <c r="I33" i="4" s="1"/>
  <c r="G33" i="4"/>
  <c r="H32" i="4"/>
  <c r="I32" i="4" s="1"/>
  <c r="G32" i="4"/>
  <c r="H31" i="4"/>
  <c r="I31" i="4" s="1"/>
  <c r="G31" i="4"/>
  <c r="H30" i="4"/>
  <c r="I30" i="4" s="1"/>
  <c r="G30" i="4"/>
  <c r="H29" i="4"/>
  <c r="I29" i="4" s="1"/>
  <c r="G29" i="4"/>
  <c r="H28" i="4"/>
  <c r="I28" i="4" s="1"/>
  <c r="G28" i="4"/>
  <c r="H27" i="4"/>
  <c r="I27" i="4" s="1"/>
  <c r="G27" i="4"/>
  <c r="K26" i="4"/>
  <c r="H26" i="4"/>
  <c r="I26" i="4" s="1"/>
  <c r="G26" i="4"/>
  <c r="K25" i="4"/>
  <c r="H25" i="4"/>
  <c r="I25" i="4" s="1"/>
  <c r="G25" i="4"/>
  <c r="K24" i="4"/>
  <c r="H24" i="4"/>
  <c r="I24" i="4" s="1"/>
  <c r="G24" i="4"/>
  <c r="K23" i="4"/>
  <c r="H23" i="4"/>
  <c r="I23" i="4" s="1"/>
  <c r="G23" i="4"/>
  <c r="K22" i="4"/>
  <c r="H22" i="4"/>
  <c r="I22" i="4" s="1"/>
  <c r="G22" i="4"/>
  <c r="K21" i="4"/>
  <c r="H21" i="4"/>
  <c r="I21" i="4" s="1"/>
  <c r="G21" i="4"/>
  <c r="K20" i="4"/>
  <c r="H20" i="4"/>
  <c r="I20" i="4" s="1"/>
  <c r="G20" i="4"/>
  <c r="K19" i="4"/>
  <c r="H19" i="4"/>
  <c r="I19" i="4" s="1"/>
  <c r="G19" i="4"/>
  <c r="K18" i="4"/>
  <c r="H18" i="4"/>
  <c r="I18" i="4" s="1"/>
  <c r="G18" i="4"/>
  <c r="K17" i="4"/>
  <c r="H17" i="4"/>
  <c r="I17" i="4" s="1"/>
  <c r="G17" i="4"/>
  <c r="K16" i="4"/>
  <c r="H16" i="4"/>
  <c r="I16" i="4" s="1"/>
  <c r="G16" i="4"/>
  <c r="K15" i="4"/>
  <c r="H15" i="4"/>
  <c r="I15" i="4" s="1"/>
  <c r="G15" i="4"/>
  <c r="K14" i="4"/>
  <c r="H14" i="4"/>
  <c r="I14" i="4" s="1"/>
  <c r="G14" i="4"/>
  <c r="K13" i="4"/>
  <c r="H13" i="4"/>
  <c r="I13" i="4" s="1"/>
  <c r="G13" i="4"/>
  <c r="K12" i="4"/>
  <c r="H12" i="4"/>
  <c r="I12" i="4" s="1"/>
  <c r="G12" i="4"/>
  <c r="K11" i="4"/>
  <c r="H11" i="4"/>
  <c r="I11" i="4" s="1"/>
  <c r="G11" i="4"/>
  <c r="K10" i="4"/>
  <c r="H10" i="4"/>
  <c r="I10" i="4" s="1"/>
  <c r="G10" i="4"/>
  <c r="K9" i="4"/>
  <c r="H9" i="4"/>
  <c r="I9" i="4" s="1"/>
  <c r="G9" i="4"/>
  <c r="K8" i="4"/>
  <c r="H8" i="4"/>
  <c r="I8" i="4" s="1"/>
  <c r="G8" i="4"/>
  <c r="K7" i="4"/>
  <c r="H7" i="4"/>
  <c r="I7" i="4" s="1"/>
  <c r="G7" i="4"/>
  <c r="B4" i="4"/>
  <c r="H156" i="3"/>
  <c r="I156" i="3" s="1"/>
  <c r="G156" i="3"/>
  <c r="H155" i="3"/>
  <c r="I155" i="3" s="1"/>
  <c r="G155" i="3"/>
  <c r="H154" i="3"/>
  <c r="I154" i="3" s="1"/>
  <c r="G154" i="3"/>
  <c r="H153" i="3"/>
  <c r="I153" i="3" s="1"/>
  <c r="G153" i="3"/>
  <c r="H152" i="3"/>
  <c r="I152" i="3" s="1"/>
  <c r="G152" i="3"/>
  <c r="H151" i="3"/>
  <c r="I151" i="3" s="1"/>
  <c r="G151" i="3"/>
  <c r="H150" i="3"/>
  <c r="I150" i="3" s="1"/>
  <c r="G150" i="3"/>
  <c r="H149" i="3"/>
  <c r="I149" i="3" s="1"/>
  <c r="G149" i="3"/>
  <c r="H148" i="3"/>
  <c r="I148" i="3" s="1"/>
  <c r="G148" i="3"/>
  <c r="H147" i="3"/>
  <c r="I147" i="3" s="1"/>
  <c r="G147" i="3"/>
  <c r="H146" i="3"/>
  <c r="I146" i="3" s="1"/>
  <c r="G146" i="3"/>
  <c r="H145" i="3"/>
  <c r="I145" i="3" s="1"/>
  <c r="G145" i="3"/>
  <c r="H144" i="3"/>
  <c r="I144" i="3" s="1"/>
  <c r="G144" i="3"/>
  <c r="H143" i="3"/>
  <c r="I143" i="3" s="1"/>
  <c r="G143" i="3"/>
  <c r="H142" i="3"/>
  <c r="I142" i="3" s="1"/>
  <c r="G142" i="3"/>
  <c r="H141" i="3"/>
  <c r="I141" i="3" s="1"/>
  <c r="G141" i="3"/>
  <c r="H140" i="3"/>
  <c r="I140" i="3" s="1"/>
  <c r="G140" i="3"/>
  <c r="H139" i="3"/>
  <c r="I139" i="3" s="1"/>
  <c r="G139" i="3"/>
  <c r="H138" i="3"/>
  <c r="I138" i="3" s="1"/>
  <c r="G138" i="3"/>
  <c r="H137" i="3"/>
  <c r="I137" i="3" s="1"/>
  <c r="G137" i="3"/>
  <c r="H136" i="3"/>
  <c r="I136" i="3" s="1"/>
  <c r="G136" i="3"/>
  <c r="H135" i="3"/>
  <c r="I135" i="3" s="1"/>
  <c r="G135" i="3"/>
  <c r="H134" i="3"/>
  <c r="I134" i="3" s="1"/>
  <c r="G134" i="3"/>
  <c r="H133" i="3"/>
  <c r="I133" i="3" s="1"/>
  <c r="G133" i="3"/>
  <c r="H132" i="3"/>
  <c r="I132" i="3" s="1"/>
  <c r="G132" i="3"/>
  <c r="H131" i="3"/>
  <c r="I131" i="3" s="1"/>
  <c r="G131" i="3"/>
  <c r="H130" i="3"/>
  <c r="I130" i="3" s="1"/>
  <c r="G130" i="3"/>
  <c r="H129" i="3"/>
  <c r="I129" i="3" s="1"/>
  <c r="G129" i="3"/>
  <c r="H128" i="3"/>
  <c r="I128" i="3" s="1"/>
  <c r="G128" i="3"/>
  <c r="H127" i="3"/>
  <c r="I127" i="3" s="1"/>
  <c r="G127" i="3"/>
  <c r="H126" i="3"/>
  <c r="I126" i="3" s="1"/>
  <c r="G126" i="3"/>
  <c r="H125" i="3"/>
  <c r="I125" i="3" s="1"/>
  <c r="G125" i="3"/>
  <c r="H124" i="3"/>
  <c r="I124" i="3" s="1"/>
  <c r="G124" i="3"/>
  <c r="H123" i="3"/>
  <c r="I123" i="3" s="1"/>
  <c r="G123" i="3"/>
  <c r="H122" i="3"/>
  <c r="I122" i="3" s="1"/>
  <c r="G122" i="3"/>
  <c r="H121" i="3"/>
  <c r="I121" i="3" s="1"/>
  <c r="G121" i="3"/>
  <c r="H120" i="3"/>
  <c r="I120" i="3" s="1"/>
  <c r="G120" i="3"/>
  <c r="H119" i="3"/>
  <c r="I119" i="3" s="1"/>
  <c r="G119" i="3"/>
  <c r="H118" i="3"/>
  <c r="I118" i="3" s="1"/>
  <c r="G118" i="3"/>
  <c r="H117" i="3"/>
  <c r="I117" i="3" s="1"/>
  <c r="G117" i="3"/>
  <c r="H116" i="3"/>
  <c r="I116" i="3" s="1"/>
  <c r="G116" i="3"/>
  <c r="H115" i="3"/>
  <c r="I115" i="3" s="1"/>
  <c r="G115" i="3"/>
  <c r="H114" i="3"/>
  <c r="I114" i="3" s="1"/>
  <c r="G114" i="3"/>
  <c r="H113" i="3"/>
  <c r="I113" i="3" s="1"/>
  <c r="G113" i="3"/>
  <c r="H112" i="3"/>
  <c r="I112" i="3" s="1"/>
  <c r="G112" i="3"/>
  <c r="H111" i="3"/>
  <c r="I111" i="3" s="1"/>
  <c r="G111" i="3"/>
  <c r="H110" i="3"/>
  <c r="I110" i="3" s="1"/>
  <c r="G110" i="3"/>
  <c r="H109" i="3"/>
  <c r="I109" i="3" s="1"/>
  <c r="G109" i="3"/>
  <c r="H108" i="3"/>
  <c r="I108" i="3" s="1"/>
  <c r="G108" i="3"/>
  <c r="H107" i="3"/>
  <c r="I107" i="3" s="1"/>
  <c r="G107" i="3"/>
  <c r="H106" i="3"/>
  <c r="I106" i="3" s="1"/>
  <c r="G106" i="3"/>
  <c r="H105" i="3"/>
  <c r="I105" i="3" s="1"/>
  <c r="G105" i="3"/>
  <c r="H104" i="3"/>
  <c r="I104" i="3" s="1"/>
  <c r="G104" i="3"/>
  <c r="H103" i="3"/>
  <c r="I103" i="3" s="1"/>
  <c r="G103" i="3"/>
  <c r="H102" i="3"/>
  <c r="I102" i="3" s="1"/>
  <c r="G102" i="3"/>
  <c r="H101" i="3"/>
  <c r="I101" i="3" s="1"/>
  <c r="G101" i="3"/>
  <c r="H100" i="3"/>
  <c r="I100" i="3" s="1"/>
  <c r="G100" i="3"/>
  <c r="H99" i="3"/>
  <c r="I99" i="3" s="1"/>
  <c r="G99" i="3"/>
  <c r="H98" i="3"/>
  <c r="I98" i="3" s="1"/>
  <c r="G98" i="3"/>
  <c r="H97" i="3"/>
  <c r="I97" i="3" s="1"/>
  <c r="G97" i="3"/>
  <c r="H96" i="3"/>
  <c r="I96" i="3" s="1"/>
  <c r="G96" i="3"/>
  <c r="H95" i="3"/>
  <c r="I95" i="3" s="1"/>
  <c r="G95" i="3"/>
  <c r="H94" i="3"/>
  <c r="I94" i="3" s="1"/>
  <c r="G94" i="3"/>
  <c r="H93" i="3"/>
  <c r="I93" i="3" s="1"/>
  <c r="G93" i="3"/>
  <c r="H92" i="3"/>
  <c r="I92" i="3" s="1"/>
  <c r="G92" i="3"/>
  <c r="H91" i="3"/>
  <c r="I91" i="3" s="1"/>
  <c r="G91" i="3"/>
  <c r="H90" i="3"/>
  <c r="I90" i="3" s="1"/>
  <c r="G90" i="3"/>
  <c r="H89" i="3"/>
  <c r="I89" i="3" s="1"/>
  <c r="G89" i="3"/>
  <c r="H88" i="3"/>
  <c r="I88" i="3" s="1"/>
  <c r="G88" i="3"/>
  <c r="H87" i="3"/>
  <c r="I87" i="3" s="1"/>
  <c r="G87" i="3"/>
  <c r="H86" i="3"/>
  <c r="I86" i="3" s="1"/>
  <c r="G86" i="3"/>
  <c r="H85" i="3"/>
  <c r="I85" i="3" s="1"/>
  <c r="G85" i="3"/>
  <c r="H84" i="3"/>
  <c r="I84" i="3" s="1"/>
  <c r="G84" i="3"/>
  <c r="H83" i="3"/>
  <c r="I83" i="3" s="1"/>
  <c r="G83" i="3"/>
  <c r="H82" i="3"/>
  <c r="I82" i="3" s="1"/>
  <c r="G82" i="3"/>
  <c r="H81" i="3"/>
  <c r="I81" i="3" s="1"/>
  <c r="G81" i="3"/>
  <c r="H80" i="3"/>
  <c r="I80" i="3" s="1"/>
  <c r="G80" i="3"/>
  <c r="H79" i="3"/>
  <c r="I79" i="3" s="1"/>
  <c r="G79" i="3"/>
  <c r="H78" i="3"/>
  <c r="I78" i="3" s="1"/>
  <c r="G78" i="3"/>
  <c r="H77" i="3"/>
  <c r="I77" i="3" s="1"/>
  <c r="G77" i="3"/>
  <c r="H76" i="3"/>
  <c r="I76" i="3" s="1"/>
  <c r="G76" i="3"/>
  <c r="H75" i="3"/>
  <c r="I75" i="3" s="1"/>
  <c r="G75" i="3"/>
  <c r="H74" i="3"/>
  <c r="I74" i="3" s="1"/>
  <c r="G74" i="3"/>
  <c r="H73" i="3"/>
  <c r="I73" i="3" s="1"/>
  <c r="G73" i="3"/>
  <c r="H72" i="3"/>
  <c r="I72" i="3" s="1"/>
  <c r="G72" i="3"/>
  <c r="H71" i="3"/>
  <c r="I71" i="3" s="1"/>
  <c r="G71" i="3"/>
  <c r="H70" i="3"/>
  <c r="I70" i="3" s="1"/>
  <c r="G70" i="3"/>
  <c r="H69" i="3"/>
  <c r="I69" i="3" s="1"/>
  <c r="G69" i="3"/>
  <c r="H68" i="3"/>
  <c r="I68" i="3" s="1"/>
  <c r="G68" i="3"/>
  <c r="H67" i="3"/>
  <c r="I67" i="3" s="1"/>
  <c r="G67" i="3"/>
  <c r="H66" i="3"/>
  <c r="I66" i="3" s="1"/>
  <c r="G66" i="3"/>
  <c r="H65" i="3"/>
  <c r="I65" i="3" s="1"/>
  <c r="G65" i="3"/>
  <c r="H64" i="3"/>
  <c r="I64" i="3" s="1"/>
  <c r="G64" i="3"/>
  <c r="H63" i="3"/>
  <c r="I63" i="3" s="1"/>
  <c r="G63" i="3"/>
  <c r="H62" i="3"/>
  <c r="I62" i="3" s="1"/>
  <c r="G62" i="3"/>
  <c r="H61" i="3"/>
  <c r="I61" i="3" s="1"/>
  <c r="G61" i="3"/>
  <c r="K60" i="3"/>
  <c r="H60" i="3"/>
  <c r="I60" i="3" s="1"/>
  <c r="G60" i="3"/>
  <c r="K59" i="3"/>
  <c r="H59" i="3"/>
  <c r="I59" i="3" s="1"/>
  <c r="G59" i="3"/>
  <c r="K58" i="3"/>
  <c r="H58" i="3"/>
  <c r="I58" i="3" s="1"/>
  <c r="G58" i="3"/>
  <c r="K57" i="3"/>
  <c r="H57" i="3"/>
  <c r="I57" i="3" s="1"/>
  <c r="G57" i="3"/>
  <c r="K56" i="3"/>
  <c r="H56" i="3"/>
  <c r="I56" i="3" s="1"/>
  <c r="G56" i="3"/>
  <c r="K55" i="3"/>
  <c r="H55" i="3"/>
  <c r="I55" i="3" s="1"/>
  <c r="G55" i="3"/>
  <c r="K54" i="3"/>
  <c r="H54" i="3"/>
  <c r="I54" i="3" s="1"/>
  <c r="G54" i="3"/>
  <c r="K53" i="3"/>
  <c r="H53" i="3"/>
  <c r="I53" i="3" s="1"/>
  <c r="G53" i="3"/>
  <c r="H52" i="3"/>
  <c r="I52" i="3" s="1"/>
  <c r="G52" i="3"/>
  <c r="H51" i="3"/>
  <c r="I51" i="3" s="1"/>
  <c r="G51" i="3"/>
  <c r="H50" i="3"/>
  <c r="I50" i="3" s="1"/>
  <c r="G50" i="3"/>
  <c r="H49" i="3"/>
  <c r="I49" i="3" s="1"/>
  <c r="G49" i="3"/>
  <c r="H48" i="3"/>
  <c r="I48" i="3" s="1"/>
  <c r="G48" i="3"/>
  <c r="H47" i="3"/>
  <c r="I47" i="3" s="1"/>
  <c r="G47" i="3"/>
  <c r="H46" i="3"/>
  <c r="I46" i="3" s="1"/>
  <c r="G46" i="3"/>
  <c r="H45" i="3"/>
  <c r="I45" i="3" s="1"/>
  <c r="G45" i="3"/>
  <c r="H44" i="3"/>
  <c r="I44" i="3" s="1"/>
  <c r="G44" i="3"/>
  <c r="H43" i="3"/>
  <c r="I43" i="3" s="1"/>
  <c r="G43" i="3"/>
  <c r="M42" i="3"/>
  <c r="H42" i="3"/>
  <c r="I42" i="3" s="1"/>
  <c r="G42" i="3"/>
  <c r="K41" i="3"/>
  <c r="H41" i="3"/>
  <c r="I41" i="3" s="1"/>
  <c r="G41" i="3"/>
  <c r="K40" i="3"/>
  <c r="H40" i="3"/>
  <c r="I40" i="3" s="1"/>
  <c r="G40" i="3"/>
  <c r="K39" i="3"/>
  <c r="H39" i="3"/>
  <c r="I39" i="3" s="1"/>
  <c r="G39" i="3"/>
  <c r="K38" i="3"/>
  <c r="H38" i="3"/>
  <c r="I38" i="3" s="1"/>
  <c r="G38" i="3"/>
  <c r="K37" i="3"/>
  <c r="H37" i="3"/>
  <c r="I37" i="3" s="1"/>
  <c r="G37" i="3"/>
  <c r="K36" i="3"/>
  <c r="H36" i="3"/>
  <c r="I36" i="3" s="1"/>
  <c r="G36" i="3"/>
  <c r="H35" i="3"/>
  <c r="I35" i="3" s="1"/>
  <c r="G35" i="3"/>
  <c r="H34" i="3"/>
  <c r="I34" i="3" s="1"/>
  <c r="G34" i="3"/>
  <c r="H33" i="3"/>
  <c r="I33" i="3" s="1"/>
  <c r="G33" i="3"/>
  <c r="H32" i="3"/>
  <c r="I32" i="3" s="1"/>
  <c r="G32" i="3"/>
  <c r="H31" i="3"/>
  <c r="I31" i="3" s="1"/>
  <c r="G31" i="3"/>
  <c r="H30" i="3"/>
  <c r="I30" i="3" s="1"/>
  <c r="G30" i="3"/>
  <c r="H29" i="3"/>
  <c r="I29" i="3" s="1"/>
  <c r="G29" i="3"/>
  <c r="H28" i="3"/>
  <c r="I28" i="3" s="1"/>
  <c r="G28" i="3"/>
  <c r="H27" i="3"/>
  <c r="I27" i="3" s="1"/>
  <c r="G27" i="3"/>
  <c r="K26" i="3"/>
  <c r="H26" i="3"/>
  <c r="I26" i="3" s="1"/>
  <c r="G26" i="3"/>
  <c r="K25" i="3"/>
  <c r="H25" i="3"/>
  <c r="I25" i="3" s="1"/>
  <c r="G25" i="3"/>
  <c r="K24" i="3"/>
  <c r="H24" i="3"/>
  <c r="I24" i="3" s="1"/>
  <c r="G24" i="3"/>
  <c r="K23" i="3"/>
  <c r="H23" i="3"/>
  <c r="I23" i="3" s="1"/>
  <c r="G23" i="3"/>
  <c r="K22" i="3"/>
  <c r="H22" i="3"/>
  <c r="I22" i="3" s="1"/>
  <c r="G22" i="3"/>
  <c r="K21" i="3"/>
  <c r="H21" i="3"/>
  <c r="I21" i="3" s="1"/>
  <c r="G21" i="3"/>
  <c r="K20" i="3"/>
  <c r="H20" i="3"/>
  <c r="I20" i="3" s="1"/>
  <c r="G20" i="3"/>
  <c r="K19" i="3"/>
  <c r="H19" i="3"/>
  <c r="I19" i="3" s="1"/>
  <c r="G19" i="3"/>
  <c r="K18" i="3"/>
  <c r="H18" i="3"/>
  <c r="I18" i="3" s="1"/>
  <c r="G18" i="3"/>
  <c r="K17" i="3"/>
  <c r="H17" i="3"/>
  <c r="I17" i="3" s="1"/>
  <c r="G17" i="3"/>
  <c r="K16" i="3"/>
  <c r="H16" i="3"/>
  <c r="I16" i="3" s="1"/>
  <c r="G16" i="3"/>
  <c r="K15" i="3"/>
  <c r="H15" i="3"/>
  <c r="I15" i="3" s="1"/>
  <c r="G15" i="3"/>
  <c r="K14" i="3"/>
  <c r="H14" i="3"/>
  <c r="I14" i="3" s="1"/>
  <c r="G14" i="3"/>
  <c r="K13" i="3"/>
  <c r="H13" i="3"/>
  <c r="I13" i="3" s="1"/>
  <c r="G13" i="3"/>
  <c r="K12" i="3"/>
  <c r="H12" i="3"/>
  <c r="I12" i="3" s="1"/>
  <c r="G12" i="3"/>
  <c r="K11" i="3"/>
  <c r="H11" i="3"/>
  <c r="I11" i="3" s="1"/>
  <c r="G11" i="3"/>
  <c r="K10" i="3"/>
  <c r="H10" i="3"/>
  <c r="I10" i="3" s="1"/>
  <c r="G10" i="3"/>
  <c r="K9" i="3"/>
  <c r="H9" i="3"/>
  <c r="I9" i="3" s="1"/>
  <c r="G9" i="3"/>
  <c r="K8" i="3"/>
  <c r="H8" i="3"/>
  <c r="I8" i="3" s="1"/>
  <c r="G8" i="3"/>
  <c r="K7" i="3"/>
  <c r="H7" i="3"/>
  <c r="G7" i="3"/>
  <c r="B4" i="3"/>
  <c r="L18" i="2"/>
  <c r="L17" i="2"/>
  <c r="L16" i="2"/>
  <c r="L15" i="2"/>
  <c r="L14" i="2"/>
  <c r="L13" i="2"/>
  <c r="L12" i="2"/>
  <c r="L11" i="2"/>
  <c r="B7" i="2"/>
  <c r="M45" i="9" l="1"/>
  <c r="I36" i="15"/>
  <c r="M45" i="6"/>
  <c r="F36" i="15"/>
  <c r="N59" i="5"/>
  <c r="L59" i="5"/>
  <c r="M45" i="3"/>
  <c r="C36" i="15"/>
  <c r="I7" i="3"/>
  <c r="G26" i="16"/>
  <c r="P12" i="16"/>
  <c r="P13" i="16"/>
  <c r="P9" i="16"/>
  <c r="P19" i="16"/>
  <c r="P11" i="16"/>
  <c r="P10" i="16"/>
  <c r="P18" i="16"/>
  <c r="P8" i="16"/>
  <c r="P14" i="16"/>
  <c r="P15" i="16"/>
  <c r="P16" i="16"/>
  <c r="P17" i="16"/>
  <c r="O18" i="16"/>
  <c r="O9" i="16"/>
  <c r="O8" i="16"/>
  <c r="O19" i="16"/>
  <c r="O15" i="16"/>
  <c r="O11" i="16"/>
  <c r="O14" i="16"/>
  <c r="O10" i="16"/>
  <c r="O17" i="16"/>
  <c r="O13" i="16"/>
  <c r="O16" i="16"/>
  <c r="O12" i="16"/>
  <c r="N11" i="16"/>
  <c r="N10" i="16"/>
  <c r="N12" i="16"/>
  <c r="N13" i="16"/>
  <c r="N17" i="16"/>
  <c r="N16" i="16"/>
  <c r="N15" i="16"/>
  <c r="N19" i="16"/>
  <c r="N18" i="16"/>
  <c r="N9" i="16"/>
  <c r="N14" i="16"/>
  <c r="N8" i="16"/>
  <c r="N20" i="16" s="1"/>
  <c r="M18" i="16"/>
  <c r="M9" i="16"/>
  <c r="M12" i="16"/>
  <c r="M8" i="16"/>
  <c r="M14" i="16"/>
  <c r="M13" i="16"/>
  <c r="M19" i="16"/>
  <c r="M10" i="16"/>
  <c r="M11" i="16"/>
  <c r="M16" i="16"/>
  <c r="M15" i="16"/>
  <c r="M17" i="16"/>
  <c r="L8" i="16"/>
  <c r="L19" i="16"/>
  <c r="L13" i="16"/>
  <c r="L10" i="16"/>
  <c r="L14" i="16"/>
  <c r="L15" i="16"/>
  <c r="L9" i="16"/>
  <c r="L16" i="16"/>
  <c r="L11" i="16"/>
  <c r="L12" i="16"/>
  <c r="L17" i="16"/>
  <c r="L18" i="16"/>
  <c r="K13" i="16"/>
  <c r="K14" i="16"/>
  <c r="K12" i="16"/>
  <c r="K19" i="16"/>
  <c r="K15" i="16"/>
  <c r="K18" i="16"/>
  <c r="K17" i="16"/>
  <c r="K8" i="16"/>
  <c r="K9" i="16"/>
  <c r="K16" i="16"/>
  <c r="K11" i="16"/>
  <c r="K10" i="16"/>
  <c r="J12" i="16"/>
  <c r="J17" i="16"/>
  <c r="J13" i="16"/>
  <c r="J8" i="16"/>
  <c r="J19" i="16"/>
  <c r="J14" i="16"/>
  <c r="J18" i="16"/>
  <c r="J15" i="16"/>
  <c r="J9" i="16"/>
  <c r="J16" i="16"/>
  <c r="J11" i="16"/>
  <c r="J10" i="16"/>
  <c r="I18" i="16"/>
  <c r="I13" i="16"/>
  <c r="I11" i="16"/>
  <c r="I14" i="16"/>
  <c r="I9" i="16"/>
  <c r="I8" i="16"/>
  <c r="I16" i="16"/>
  <c r="I17" i="16"/>
  <c r="I12" i="16"/>
  <c r="I10" i="16"/>
  <c r="I19" i="16"/>
  <c r="I15" i="16"/>
  <c r="H16" i="16"/>
  <c r="H10" i="16"/>
  <c r="H9" i="16"/>
  <c r="H14" i="16"/>
  <c r="H8" i="16"/>
  <c r="H19" i="16"/>
  <c r="H11" i="16"/>
  <c r="H18" i="16"/>
  <c r="H17" i="16"/>
  <c r="H12" i="16"/>
  <c r="H15" i="16"/>
  <c r="H13" i="16"/>
  <c r="G16" i="16"/>
  <c r="G12" i="16"/>
  <c r="G17" i="16"/>
  <c r="G15" i="16"/>
  <c r="G8" i="16"/>
  <c r="G14" i="16"/>
  <c r="G13" i="16"/>
  <c r="G10" i="16"/>
  <c r="G9" i="16"/>
  <c r="G19" i="16"/>
  <c r="G18" i="16"/>
  <c r="G11" i="16"/>
  <c r="F9" i="16"/>
  <c r="F14" i="16"/>
  <c r="F13" i="16"/>
  <c r="F18" i="16"/>
  <c r="F15" i="16"/>
  <c r="F12" i="16"/>
  <c r="F16" i="16"/>
  <c r="F11" i="16"/>
  <c r="F10" i="16"/>
  <c r="F8" i="16"/>
  <c r="F17" i="16"/>
  <c r="F19" i="16"/>
  <c r="E16" i="16"/>
  <c r="E17" i="16"/>
  <c r="E19" i="16"/>
  <c r="E18" i="16"/>
  <c r="E15" i="16"/>
  <c r="E8" i="16"/>
  <c r="E12" i="16"/>
  <c r="E11" i="16"/>
  <c r="E9" i="16"/>
  <c r="E13" i="16"/>
  <c r="E14" i="16"/>
  <c r="E10" i="16"/>
  <c r="D9" i="16"/>
  <c r="D15" i="16"/>
  <c r="D10" i="16"/>
  <c r="D17" i="16"/>
  <c r="D16" i="16"/>
  <c r="D12" i="16"/>
  <c r="D18" i="16"/>
  <c r="D19" i="16"/>
  <c r="D11" i="16"/>
  <c r="D8" i="16"/>
  <c r="D13" i="16"/>
  <c r="D14" i="16"/>
  <c r="C9" i="16"/>
  <c r="C17" i="16"/>
  <c r="Q17" i="16" s="1"/>
  <c r="C16" i="16"/>
  <c r="Q16" i="16" s="1"/>
  <c r="C10" i="16"/>
  <c r="C14" i="16"/>
  <c r="Q14" i="16" s="1"/>
  <c r="C13" i="16"/>
  <c r="Q13" i="16" s="1"/>
  <c r="C19" i="16"/>
  <c r="Q19" i="16" s="1"/>
  <c r="C11" i="16"/>
  <c r="Q11" i="16" s="1"/>
  <c r="C12" i="16"/>
  <c r="Q12" i="16" s="1"/>
  <c r="C18" i="16"/>
  <c r="Q18" i="16" s="1"/>
  <c r="C15" i="16"/>
  <c r="Q15" i="16" s="1"/>
  <c r="C8" i="16"/>
  <c r="N39" i="15"/>
  <c r="M39" i="15"/>
  <c r="L39" i="15"/>
  <c r="K39" i="15"/>
  <c r="J39" i="15"/>
  <c r="I39" i="15"/>
  <c r="H39" i="15"/>
  <c r="G39" i="15"/>
  <c r="F39" i="15"/>
  <c r="E39" i="15"/>
  <c r="D39" i="15"/>
  <c r="O36" i="15"/>
  <c r="O39" i="15" s="1"/>
  <c r="C39" i="15"/>
  <c r="Q26" i="15"/>
  <c r="R26" i="15" s="1"/>
  <c r="O26" i="15"/>
  <c r="N26" i="15"/>
  <c r="M26" i="15"/>
  <c r="L26" i="15"/>
  <c r="K26" i="15"/>
  <c r="J26" i="15"/>
  <c r="I26" i="15"/>
  <c r="H26" i="15"/>
  <c r="G26" i="15"/>
  <c r="F26" i="15"/>
  <c r="E26" i="15"/>
  <c r="B26" i="15"/>
  <c r="D26" i="15"/>
  <c r="C26" i="15"/>
  <c r="Q25" i="15"/>
  <c r="R25" i="15" s="1"/>
  <c r="M25" i="15"/>
  <c r="B25" i="15"/>
  <c r="C25" i="15"/>
  <c r="D25" i="15"/>
  <c r="E25" i="15"/>
  <c r="F25" i="15"/>
  <c r="G25" i="15"/>
  <c r="H25" i="15"/>
  <c r="I25" i="15"/>
  <c r="J25" i="15"/>
  <c r="K25" i="15"/>
  <c r="L25" i="15"/>
  <c r="N25" i="15"/>
  <c r="O25" i="15"/>
  <c r="B24" i="15"/>
  <c r="Q24" i="15"/>
  <c r="R24" i="15" s="1"/>
  <c r="Q23" i="15"/>
  <c r="R23" i="15" s="1"/>
  <c r="B23" i="15"/>
  <c r="Q22" i="15"/>
  <c r="R22" i="15" s="1"/>
  <c r="B22" i="15"/>
  <c r="B21" i="15"/>
  <c r="Q21" i="15"/>
  <c r="R21" i="15" s="1"/>
  <c r="Q20" i="15"/>
  <c r="R20" i="15" s="1"/>
  <c r="B20" i="15"/>
  <c r="B19" i="15"/>
  <c r="Q19" i="15"/>
  <c r="R19" i="15" s="1"/>
  <c r="B18" i="15"/>
  <c r="Q18" i="15"/>
  <c r="R18" i="15" s="1"/>
  <c r="B17" i="15"/>
  <c r="Q17" i="15"/>
  <c r="R17" i="15" s="1"/>
  <c r="Q16" i="15"/>
  <c r="R16" i="15" s="1"/>
  <c r="B16" i="15"/>
  <c r="B15" i="15"/>
  <c r="Q15" i="15"/>
  <c r="R15" i="15" s="1"/>
  <c r="L15" i="15"/>
  <c r="L14" i="15"/>
  <c r="Q14" i="15"/>
  <c r="R14" i="15" s="1"/>
  <c r="B14" i="15"/>
  <c r="J14" i="15"/>
  <c r="I14" i="15"/>
  <c r="B13" i="15"/>
  <c r="Q13" i="15"/>
  <c r="R13" i="15" s="1"/>
  <c r="L13" i="15"/>
  <c r="K13" i="15"/>
  <c r="J13" i="15"/>
  <c r="I13" i="15"/>
  <c r="I12" i="15"/>
  <c r="Q12" i="15"/>
  <c r="R12" i="15" s="1"/>
  <c r="L12" i="15"/>
  <c r="K12" i="15"/>
  <c r="J12" i="15"/>
  <c r="B12" i="15"/>
  <c r="G12" i="15"/>
  <c r="B11" i="15"/>
  <c r="L11" i="15"/>
  <c r="Q11" i="15"/>
  <c r="R11" i="15" s="1"/>
  <c r="K11" i="15"/>
  <c r="J11" i="15"/>
  <c r="G11" i="15"/>
  <c r="B10" i="15"/>
  <c r="Q10" i="15"/>
  <c r="R10" i="15" s="1"/>
  <c r="L10" i="15"/>
  <c r="J10" i="15"/>
  <c r="I10" i="15"/>
  <c r="G10" i="15"/>
  <c r="F9" i="15"/>
  <c r="B9" i="15"/>
  <c r="Q9" i="15"/>
  <c r="R9" i="15" s="1"/>
  <c r="L9" i="15"/>
  <c r="J9" i="15"/>
  <c r="I9" i="15"/>
  <c r="G9" i="15"/>
  <c r="Q8" i="15"/>
  <c r="R8" i="15" s="1"/>
  <c r="F8" i="15"/>
  <c r="B8" i="15"/>
  <c r="L8" i="15"/>
  <c r="J8" i="15"/>
  <c r="G8" i="15"/>
  <c r="F7" i="15"/>
  <c r="B7" i="15"/>
  <c r="Q7" i="15"/>
  <c r="L7" i="15"/>
  <c r="J7" i="15"/>
  <c r="G7" i="15"/>
  <c r="N60" i="14"/>
  <c r="L60" i="14"/>
  <c r="L59" i="14"/>
  <c r="N59" i="14"/>
  <c r="L58" i="14"/>
  <c r="N58" i="14"/>
  <c r="L57" i="14"/>
  <c r="N57" i="14"/>
  <c r="N56" i="14"/>
  <c r="L56" i="14"/>
  <c r="N55" i="14"/>
  <c r="L55" i="14"/>
  <c r="N54" i="14"/>
  <c r="L54" i="14"/>
  <c r="N53" i="14"/>
  <c r="L53" i="14"/>
  <c r="M49" i="14"/>
  <c r="L26" i="14"/>
  <c r="M26" i="14"/>
  <c r="N26" i="14"/>
  <c r="O26" i="14"/>
  <c r="L25" i="14"/>
  <c r="N25" i="14"/>
  <c r="M25" i="14"/>
  <c r="O25" i="14" s="1"/>
  <c r="N24" i="14"/>
  <c r="N24" i="15" s="1"/>
  <c r="M24" i="14"/>
  <c r="O24" i="14" s="1"/>
  <c r="L24" i="14"/>
  <c r="L23" i="14"/>
  <c r="M23" i="14"/>
  <c r="N23" i="14"/>
  <c r="N23" i="15" s="1"/>
  <c r="O23" i="14"/>
  <c r="L22" i="14"/>
  <c r="M22" i="14"/>
  <c r="N22" i="14"/>
  <c r="N22" i="15" s="1"/>
  <c r="O22" i="14"/>
  <c r="L21" i="14"/>
  <c r="N21" i="14"/>
  <c r="N21" i="15" s="1"/>
  <c r="M21" i="14"/>
  <c r="O21" i="14" s="1"/>
  <c r="N20" i="14"/>
  <c r="N20" i="15" s="1"/>
  <c r="M20" i="14"/>
  <c r="O20" i="14" s="1"/>
  <c r="L20" i="14"/>
  <c r="N19" i="14"/>
  <c r="N19" i="15" s="1"/>
  <c r="M19" i="14"/>
  <c r="L19" i="14"/>
  <c r="O19" i="14"/>
  <c r="N18" i="14"/>
  <c r="N18" i="15" s="1"/>
  <c r="M18" i="14"/>
  <c r="O18" i="14" s="1"/>
  <c r="L18" i="14"/>
  <c r="N17" i="14"/>
  <c r="N17" i="15" s="1"/>
  <c r="M17" i="14"/>
  <c r="O17" i="14" s="1"/>
  <c r="L17" i="14"/>
  <c r="M16" i="14"/>
  <c r="N16" i="14"/>
  <c r="N16" i="15" s="1"/>
  <c r="L16" i="14"/>
  <c r="O16" i="14"/>
  <c r="N15" i="14"/>
  <c r="N15" i="15" s="1"/>
  <c r="M15" i="14"/>
  <c r="O15" i="14" s="1"/>
  <c r="L15" i="14"/>
  <c r="L14" i="14"/>
  <c r="M14" i="14"/>
  <c r="O14" i="14" s="1"/>
  <c r="N14" i="14"/>
  <c r="N14" i="15" s="1"/>
  <c r="N13" i="14"/>
  <c r="N13" i="15" s="1"/>
  <c r="M13" i="14"/>
  <c r="L13" i="14"/>
  <c r="O13" i="14"/>
  <c r="L12" i="14"/>
  <c r="N12" i="14"/>
  <c r="N12" i="15" s="1"/>
  <c r="M12" i="14"/>
  <c r="O12" i="14" s="1"/>
  <c r="M11" i="14"/>
  <c r="L11" i="14"/>
  <c r="O11" i="14"/>
  <c r="N11" i="14"/>
  <c r="N11" i="15" s="1"/>
  <c r="L10" i="14"/>
  <c r="M10" i="14"/>
  <c r="O10" i="14" s="1"/>
  <c r="N10" i="14"/>
  <c r="N10" i="15" s="1"/>
  <c r="N9" i="14"/>
  <c r="N9" i="15" s="1"/>
  <c r="L9" i="14"/>
  <c r="M9" i="14"/>
  <c r="O9" i="14" s="1"/>
  <c r="L8" i="14"/>
  <c r="N8" i="14"/>
  <c r="N8" i="15" s="1"/>
  <c r="M8" i="14"/>
  <c r="O8" i="14"/>
  <c r="N7" i="14"/>
  <c r="M7" i="14"/>
  <c r="O7" i="14" s="1"/>
  <c r="L7" i="14"/>
  <c r="I7" i="14"/>
  <c r="G37" i="16"/>
  <c r="N30" i="14"/>
  <c r="N31" i="14"/>
  <c r="N31" i="15" s="1"/>
  <c r="N32" i="14"/>
  <c r="N32" i="15" s="1"/>
  <c r="N33" i="14"/>
  <c r="N60" i="13"/>
  <c r="L60" i="13"/>
  <c r="N59" i="13"/>
  <c r="L59" i="13"/>
  <c r="N58" i="13"/>
  <c r="L58" i="13"/>
  <c r="N57" i="13"/>
  <c r="L57" i="13"/>
  <c r="N56" i="13"/>
  <c r="L56" i="13"/>
  <c r="N55" i="13"/>
  <c r="L55" i="13"/>
  <c r="N54" i="13"/>
  <c r="L54" i="13"/>
  <c r="N53" i="13"/>
  <c r="L53" i="13"/>
  <c r="M49" i="13"/>
  <c r="N26" i="13"/>
  <c r="M26" i="13"/>
  <c r="O26" i="13" s="1"/>
  <c r="L26" i="13"/>
  <c r="L25" i="13"/>
  <c r="N25" i="13"/>
  <c r="M25" i="13"/>
  <c r="O25" i="13" s="1"/>
  <c r="L24" i="13"/>
  <c r="N24" i="13"/>
  <c r="M24" i="15" s="1"/>
  <c r="O24" i="13"/>
  <c r="M23" i="13"/>
  <c r="N23" i="13"/>
  <c r="M23" i="15" s="1"/>
  <c r="O23" i="13"/>
  <c r="L23" i="13"/>
  <c r="M22" i="13"/>
  <c r="N22" i="13"/>
  <c r="M22" i="15" s="1"/>
  <c r="O22" i="13"/>
  <c r="L22" i="13"/>
  <c r="N21" i="13"/>
  <c r="M21" i="15" s="1"/>
  <c r="L21" i="13"/>
  <c r="M21" i="13"/>
  <c r="O21" i="13" s="1"/>
  <c r="N20" i="13"/>
  <c r="M20" i="15" s="1"/>
  <c r="L20" i="13"/>
  <c r="M20" i="13"/>
  <c r="O20" i="13" s="1"/>
  <c r="M19" i="13"/>
  <c r="L19" i="13"/>
  <c r="N19" i="13"/>
  <c r="M19" i="15" s="1"/>
  <c r="O19" i="13"/>
  <c r="N18" i="13"/>
  <c r="M18" i="15" s="1"/>
  <c r="M18" i="13"/>
  <c r="L18" i="13"/>
  <c r="O18" i="13"/>
  <c r="N17" i="13"/>
  <c r="M17" i="15" s="1"/>
  <c r="M17" i="13"/>
  <c r="O17" i="13" s="1"/>
  <c r="L17" i="13"/>
  <c r="L16" i="13"/>
  <c r="N16" i="13"/>
  <c r="M16" i="15" s="1"/>
  <c r="M16" i="13"/>
  <c r="O16" i="13" s="1"/>
  <c r="G36" i="16"/>
  <c r="I16" i="13"/>
  <c r="N32" i="13"/>
  <c r="M32" i="15" s="1"/>
  <c r="N31" i="13"/>
  <c r="M31" i="15" s="1"/>
  <c r="N30" i="13"/>
  <c r="N33" i="13"/>
  <c r="N15" i="13"/>
  <c r="M15" i="15" s="1"/>
  <c r="L15" i="13"/>
  <c r="M15" i="13"/>
  <c r="O15" i="13"/>
  <c r="L14" i="13"/>
  <c r="N14" i="13"/>
  <c r="M14" i="15" s="1"/>
  <c r="M14" i="13"/>
  <c r="O14" i="13" s="1"/>
  <c r="N13" i="13"/>
  <c r="M13" i="15" s="1"/>
  <c r="L13" i="13"/>
  <c r="M13" i="13"/>
  <c r="O13" i="13" s="1"/>
  <c r="L12" i="13"/>
  <c r="N12" i="13"/>
  <c r="M12" i="15" s="1"/>
  <c r="M12" i="13"/>
  <c r="O12" i="13" s="1"/>
  <c r="M11" i="13"/>
  <c r="O11" i="13" s="1"/>
  <c r="L11" i="13"/>
  <c r="N11" i="13"/>
  <c r="M11" i="15" s="1"/>
  <c r="L10" i="13"/>
  <c r="N10" i="13"/>
  <c r="M10" i="15" s="1"/>
  <c r="M10" i="13"/>
  <c r="O10" i="13" s="1"/>
  <c r="L9" i="13"/>
  <c r="M9" i="13"/>
  <c r="O9" i="13" s="1"/>
  <c r="N9" i="13"/>
  <c r="M9" i="15" s="1"/>
  <c r="L8" i="13"/>
  <c r="M8" i="13"/>
  <c r="O8" i="13" s="1"/>
  <c r="N8" i="13"/>
  <c r="M8" i="15" s="1"/>
  <c r="M7" i="13"/>
  <c r="N7" i="13"/>
  <c r="O7" i="13"/>
  <c r="L7" i="13"/>
  <c r="N60" i="12"/>
  <c r="L60" i="12"/>
  <c r="N59" i="12"/>
  <c r="L59" i="12"/>
  <c r="N58" i="12"/>
  <c r="L58" i="12"/>
  <c r="N57" i="12"/>
  <c r="L57" i="12"/>
  <c r="L56" i="12"/>
  <c r="N56" i="12"/>
  <c r="N55" i="12"/>
  <c r="L55" i="12"/>
  <c r="N54" i="12"/>
  <c r="L54" i="12"/>
  <c r="N53" i="12"/>
  <c r="L53" i="12"/>
  <c r="M49" i="12"/>
  <c r="N32" i="12"/>
  <c r="L32" i="15" s="1"/>
  <c r="N31" i="12"/>
  <c r="L31" i="15" s="1"/>
  <c r="N30" i="12"/>
  <c r="N33" i="12"/>
  <c r="N26" i="12"/>
  <c r="M26" i="12"/>
  <c r="O26" i="12" s="1"/>
  <c r="L26" i="12"/>
  <c r="L25" i="12"/>
  <c r="M25" i="12"/>
  <c r="O25" i="12" s="1"/>
  <c r="N25" i="12"/>
  <c r="N24" i="12"/>
  <c r="L24" i="15" s="1"/>
  <c r="L24" i="12"/>
  <c r="M24" i="12"/>
  <c r="O24" i="12" s="1"/>
  <c r="N23" i="12"/>
  <c r="L23" i="15" s="1"/>
  <c r="M23" i="12"/>
  <c r="O23" i="12" s="1"/>
  <c r="L23" i="12"/>
  <c r="L22" i="12"/>
  <c r="M22" i="12"/>
  <c r="N22" i="12"/>
  <c r="L22" i="15" s="1"/>
  <c r="O22" i="12"/>
  <c r="L21" i="12"/>
  <c r="M21" i="12"/>
  <c r="N21" i="12"/>
  <c r="L21" i="15" s="1"/>
  <c r="O21" i="12"/>
  <c r="M20" i="12"/>
  <c r="O20" i="12"/>
  <c r="N20" i="12"/>
  <c r="L20" i="15" s="1"/>
  <c r="L20" i="12"/>
  <c r="N19" i="12"/>
  <c r="L19" i="15" s="1"/>
  <c r="M19" i="12"/>
  <c r="O19" i="12"/>
  <c r="L19" i="12"/>
  <c r="M18" i="12"/>
  <c r="L18" i="12"/>
  <c r="O18" i="12"/>
  <c r="N18" i="12"/>
  <c r="L18" i="15" s="1"/>
  <c r="L17" i="12"/>
  <c r="M17" i="12"/>
  <c r="O17" i="12" s="1"/>
  <c r="N17" i="12"/>
  <c r="L17" i="15" s="1"/>
  <c r="L16" i="12"/>
  <c r="M16" i="12"/>
  <c r="N16" i="12"/>
  <c r="L16" i="15" s="1"/>
  <c r="L27" i="15" s="1"/>
  <c r="O16" i="12"/>
  <c r="L15" i="12"/>
  <c r="M15" i="12"/>
  <c r="N15" i="12"/>
  <c r="O15" i="12"/>
  <c r="L14" i="12"/>
  <c r="M14" i="12"/>
  <c r="N14" i="12"/>
  <c r="O14" i="12"/>
  <c r="M13" i="12"/>
  <c r="O13" i="12"/>
  <c r="N13" i="12"/>
  <c r="L13" i="12"/>
  <c r="N12" i="12"/>
  <c r="M12" i="12"/>
  <c r="O12" i="12" s="1"/>
  <c r="L12" i="12"/>
  <c r="N11" i="12"/>
  <c r="M11" i="12"/>
  <c r="O11" i="12" s="1"/>
  <c r="L11" i="12"/>
  <c r="N10" i="12"/>
  <c r="M10" i="12"/>
  <c r="O10" i="12" s="1"/>
  <c r="L10" i="12"/>
  <c r="N9" i="12"/>
  <c r="M9" i="12"/>
  <c r="O9" i="12" s="1"/>
  <c r="L9" i="12"/>
  <c r="N8" i="12"/>
  <c r="M8" i="12"/>
  <c r="O8" i="12" s="1"/>
  <c r="L8" i="12"/>
  <c r="N7" i="12"/>
  <c r="L7" i="12"/>
  <c r="M7" i="12"/>
  <c r="O7" i="12" s="1"/>
  <c r="I7" i="12"/>
  <c r="G35" i="16"/>
  <c r="N60" i="11"/>
  <c r="L60" i="11"/>
  <c r="N59" i="11"/>
  <c r="L59" i="11"/>
  <c r="L58" i="11"/>
  <c r="N58" i="11"/>
  <c r="L57" i="11"/>
  <c r="N57" i="11"/>
  <c r="L56" i="11"/>
  <c r="N56" i="11"/>
  <c r="L55" i="11"/>
  <c r="N55" i="11"/>
  <c r="N54" i="11"/>
  <c r="L54" i="11"/>
  <c r="L53" i="11"/>
  <c r="N53" i="11"/>
  <c r="G34" i="16"/>
  <c r="I51" i="11"/>
  <c r="M49" i="11"/>
  <c r="N26" i="11"/>
  <c r="M26" i="11"/>
  <c r="O26" i="11" s="1"/>
  <c r="L26" i="11"/>
  <c r="N25" i="11"/>
  <c r="M25" i="11"/>
  <c r="O25" i="11" s="1"/>
  <c r="L25" i="11"/>
  <c r="N24" i="11"/>
  <c r="K24" i="15" s="1"/>
  <c r="M24" i="11"/>
  <c r="O24" i="11" s="1"/>
  <c r="L24" i="11"/>
  <c r="N23" i="11"/>
  <c r="K23" i="15" s="1"/>
  <c r="M23" i="11"/>
  <c r="O23" i="11" s="1"/>
  <c r="L23" i="11"/>
  <c r="N22" i="11"/>
  <c r="K22" i="15" s="1"/>
  <c r="L22" i="11"/>
  <c r="M22" i="11"/>
  <c r="O22" i="11" s="1"/>
  <c r="N21" i="11"/>
  <c r="K21" i="15" s="1"/>
  <c r="M21" i="11"/>
  <c r="O21" i="11" s="1"/>
  <c r="L21" i="11"/>
  <c r="N20" i="11"/>
  <c r="K20" i="15" s="1"/>
  <c r="M20" i="11"/>
  <c r="L20" i="11"/>
  <c r="O20" i="11"/>
  <c r="N19" i="11"/>
  <c r="K19" i="15" s="1"/>
  <c r="M19" i="11"/>
  <c r="O19" i="11" s="1"/>
  <c r="L19" i="11"/>
  <c r="L18" i="11"/>
  <c r="N18" i="11"/>
  <c r="K18" i="15" s="1"/>
  <c r="M18" i="11"/>
  <c r="O18" i="11" s="1"/>
  <c r="N17" i="11"/>
  <c r="K17" i="15" s="1"/>
  <c r="M17" i="11"/>
  <c r="O17" i="11" s="1"/>
  <c r="L17" i="11"/>
  <c r="N16" i="11"/>
  <c r="K16" i="15" s="1"/>
  <c r="M16" i="11"/>
  <c r="O16" i="11" s="1"/>
  <c r="L16" i="11"/>
  <c r="N15" i="11"/>
  <c r="K15" i="15" s="1"/>
  <c r="M15" i="11"/>
  <c r="O15" i="11" s="1"/>
  <c r="L15" i="11"/>
  <c r="N14" i="11"/>
  <c r="K14" i="15" s="1"/>
  <c r="M14" i="11"/>
  <c r="O14" i="11" s="1"/>
  <c r="L14" i="11"/>
  <c r="M13" i="11"/>
  <c r="O13" i="11"/>
  <c r="N13" i="11"/>
  <c r="L13" i="11"/>
  <c r="M12" i="11"/>
  <c r="N12" i="11"/>
  <c r="L12" i="11"/>
  <c r="O12" i="11"/>
  <c r="N11" i="11"/>
  <c r="M11" i="11"/>
  <c r="O11" i="11" s="1"/>
  <c r="L11" i="11"/>
  <c r="N10" i="11"/>
  <c r="K10" i="15" s="1"/>
  <c r="M10" i="11"/>
  <c r="O10" i="11" s="1"/>
  <c r="L10" i="11"/>
  <c r="L9" i="11"/>
  <c r="N9" i="11"/>
  <c r="K9" i="15" s="1"/>
  <c r="M9" i="11"/>
  <c r="O9" i="11" s="1"/>
  <c r="M8" i="11"/>
  <c r="O8" i="11" s="1"/>
  <c r="L8" i="11"/>
  <c r="N8" i="11"/>
  <c r="K8" i="15" s="1"/>
  <c r="N7" i="11"/>
  <c r="K7" i="15" s="1"/>
  <c r="M7" i="11"/>
  <c r="L7" i="11"/>
  <c r="N33" i="11"/>
  <c r="N32" i="11"/>
  <c r="K32" i="15" s="1"/>
  <c r="N31" i="11"/>
  <c r="K31" i="15" s="1"/>
  <c r="N30" i="11"/>
  <c r="G33" i="16"/>
  <c r="I73" i="10"/>
  <c r="N60" i="10"/>
  <c r="L60" i="10"/>
  <c r="N59" i="10"/>
  <c r="L59" i="10"/>
  <c r="L58" i="10"/>
  <c r="N58" i="10"/>
  <c r="L57" i="10"/>
  <c r="N57" i="10"/>
  <c r="L56" i="10"/>
  <c r="N56" i="10"/>
  <c r="N55" i="10"/>
  <c r="L55" i="10"/>
  <c r="N54" i="10"/>
  <c r="L54" i="10"/>
  <c r="N53" i="10"/>
  <c r="L53" i="10"/>
  <c r="M49" i="10"/>
  <c r="L26" i="10"/>
  <c r="N26" i="10"/>
  <c r="M26" i="10"/>
  <c r="O26" i="10" s="1"/>
  <c r="M25" i="10"/>
  <c r="O25" i="10" s="1"/>
  <c r="L25" i="10"/>
  <c r="N25" i="10"/>
  <c r="N24" i="10"/>
  <c r="J24" i="15" s="1"/>
  <c r="L24" i="10"/>
  <c r="M24" i="10"/>
  <c r="O24" i="10" s="1"/>
  <c r="L23" i="10"/>
  <c r="M23" i="10"/>
  <c r="O23" i="10" s="1"/>
  <c r="N23" i="10"/>
  <c r="J23" i="15" s="1"/>
  <c r="L22" i="10"/>
  <c r="M22" i="10"/>
  <c r="N22" i="10"/>
  <c r="J22" i="15" s="1"/>
  <c r="O22" i="10"/>
  <c r="N21" i="10"/>
  <c r="J21" i="15" s="1"/>
  <c r="L21" i="10"/>
  <c r="M21" i="10"/>
  <c r="O21" i="10" s="1"/>
  <c r="N20" i="10"/>
  <c r="J20" i="15" s="1"/>
  <c r="M20" i="10"/>
  <c r="O20" i="10" s="1"/>
  <c r="L20" i="10"/>
  <c r="L19" i="10"/>
  <c r="M19" i="10"/>
  <c r="O19" i="10" s="1"/>
  <c r="N19" i="10"/>
  <c r="J19" i="15" s="1"/>
  <c r="N18" i="10"/>
  <c r="J18" i="15" s="1"/>
  <c r="L18" i="10"/>
  <c r="M18" i="10"/>
  <c r="O18" i="10" s="1"/>
  <c r="N17" i="10"/>
  <c r="J17" i="15" s="1"/>
  <c r="M17" i="10"/>
  <c r="O17" i="10" s="1"/>
  <c r="L17" i="10"/>
  <c r="M16" i="10"/>
  <c r="L16" i="10"/>
  <c r="N16" i="10"/>
  <c r="J16" i="15" s="1"/>
  <c r="O16" i="10"/>
  <c r="L15" i="10"/>
  <c r="N15" i="10"/>
  <c r="J15" i="15" s="1"/>
  <c r="J27" i="15" s="1"/>
  <c r="M15" i="10"/>
  <c r="O15" i="10" s="1"/>
  <c r="N14" i="10"/>
  <c r="M14" i="10"/>
  <c r="O14" i="10" s="1"/>
  <c r="L14" i="10"/>
  <c r="M13" i="10"/>
  <c r="N13" i="10"/>
  <c r="O13" i="10"/>
  <c r="L13" i="10"/>
  <c r="L12" i="10"/>
  <c r="N12" i="10"/>
  <c r="M12" i="10"/>
  <c r="O12" i="10" s="1"/>
  <c r="L11" i="10"/>
  <c r="N11" i="10"/>
  <c r="M11" i="10"/>
  <c r="O11" i="10"/>
  <c r="L10" i="10"/>
  <c r="M10" i="10"/>
  <c r="N10" i="10"/>
  <c r="O10" i="10"/>
  <c r="L9" i="10"/>
  <c r="M9" i="10"/>
  <c r="N9" i="10"/>
  <c r="O9" i="10"/>
  <c r="M8" i="10"/>
  <c r="L8" i="10"/>
  <c r="N8" i="10"/>
  <c r="O8" i="10"/>
  <c r="L7" i="10"/>
  <c r="N7" i="10"/>
  <c r="M7" i="10"/>
  <c r="O7" i="10" s="1"/>
  <c r="N31" i="10"/>
  <c r="J31" i="15" s="1"/>
  <c r="N32" i="10"/>
  <c r="J32" i="15" s="1"/>
  <c r="N33" i="10"/>
  <c r="N30" i="10"/>
  <c r="L60" i="9"/>
  <c r="N60" i="9"/>
  <c r="N59" i="9"/>
  <c r="L59" i="9"/>
  <c r="N58" i="9"/>
  <c r="L58" i="9"/>
  <c r="N57" i="9"/>
  <c r="L57" i="9"/>
  <c r="N56" i="9"/>
  <c r="L56" i="9"/>
  <c r="N55" i="9"/>
  <c r="L55" i="9"/>
  <c r="L54" i="9"/>
  <c r="N54" i="9"/>
  <c r="N53" i="9"/>
  <c r="L53" i="9"/>
  <c r="M49" i="9"/>
  <c r="M26" i="9"/>
  <c r="N26" i="9"/>
  <c r="O26" i="9"/>
  <c r="L26" i="9"/>
  <c r="N25" i="9"/>
  <c r="M25" i="9"/>
  <c r="L25" i="9"/>
  <c r="O25" i="9"/>
  <c r="N24" i="9"/>
  <c r="I24" i="15" s="1"/>
  <c r="M24" i="9"/>
  <c r="L24" i="9"/>
  <c r="O24" i="9"/>
  <c r="M23" i="9"/>
  <c r="L23" i="9"/>
  <c r="O23" i="9"/>
  <c r="N23" i="9"/>
  <c r="I23" i="15" s="1"/>
  <c r="N22" i="9"/>
  <c r="I22" i="15" s="1"/>
  <c r="M22" i="9"/>
  <c r="O22" i="9" s="1"/>
  <c r="L22" i="9"/>
  <c r="N21" i="9"/>
  <c r="I21" i="15" s="1"/>
  <c r="M21" i="9"/>
  <c r="L21" i="9"/>
  <c r="O21" i="9"/>
  <c r="N20" i="9"/>
  <c r="I20" i="15" s="1"/>
  <c r="L20" i="9"/>
  <c r="M20" i="9"/>
  <c r="O20" i="9" s="1"/>
  <c r="M19" i="9"/>
  <c r="L19" i="9"/>
  <c r="N19" i="9"/>
  <c r="I19" i="15" s="1"/>
  <c r="O19" i="9"/>
  <c r="M18" i="9"/>
  <c r="O18" i="9"/>
  <c r="N18" i="9"/>
  <c r="I18" i="15" s="1"/>
  <c r="L18" i="9"/>
  <c r="M17" i="9"/>
  <c r="O17" i="9" s="1"/>
  <c r="L17" i="9"/>
  <c r="N17" i="9"/>
  <c r="I17" i="15" s="1"/>
  <c r="N16" i="9"/>
  <c r="I16" i="15" s="1"/>
  <c r="M16" i="9"/>
  <c r="L16" i="9"/>
  <c r="O16" i="9"/>
  <c r="L15" i="9"/>
  <c r="M15" i="9"/>
  <c r="O15" i="9" s="1"/>
  <c r="N15" i="9"/>
  <c r="I15" i="15" s="1"/>
  <c r="M14" i="9"/>
  <c r="O14" i="9" s="1"/>
  <c r="L14" i="9"/>
  <c r="N14" i="9"/>
  <c r="L13" i="9"/>
  <c r="N13" i="9"/>
  <c r="M13" i="9"/>
  <c r="O13" i="9" s="1"/>
  <c r="N12" i="9"/>
  <c r="L12" i="9"/>
  <c r="M12" i="9"/>
  <c r="O12" i="9"/>
  <c r="N11" i="9"/>
  <c r="I11" i="15" s="1"/>
  <c r="L11" i="9"/>
  <c r="M11" i="9"/>
  <c r="O11" i="9" s="1"/>
  <c r="L10" i="9"/>
  <c r="M10" i="9"/>
  <c r="O10" i="9"/>
  <c r="N10" i="9"/>
  <c r="N9" i="9"/>
  <c r="L9" i="9"/>
  <c r="M9" i="9"/>
  <c r="O9" i="9" s="1"/>
  <c r="L8" i="9"/>
  <c r="M8" i="9"/>
  <c r="O8" i="9"/>
  <c r="N8" i="9"/>
  <c r="I8" i="15" s="1"/>
  <c r="N7" i="9"/>
  <c r="L7" i="9"/>
  <c r="M7" i="9"/>
  <c r="I7" i="9"/>
  <c r="G32" i="16"/>
  <c r="N33" i="9"/>
  <c r="N32" i="9"/>
  <c r="I32" i="15" s="1"/>
  <c r="N31" i="9"/>
  <c r="I31" i="15" s="1"/>
  <c r="N30" i="9"/>
  <c r="N60" i="8"/>
  <c r="L60" i="8"/>
  <c r="N59" i="8"/>
  <c r="L59" i="8"/>
  <c r="L58" i="8"/>
  <c r="N58" i="8"/>
  <c r="N57" i="8"/>
  <c r="L57" i="8"/>
  <c r="L56" i="8"/>
  <c r="N56" i="8"/>
  <c r="L55" i="8"/>
  <c r="N55" i="8"/>
  <c r="L54" i="8"/>
  <c r="N54" i="8"/>
  <c r="N53" i="8"/>
  <c r="L53" i="8"/>
  <c r="M49" i="8"/>
  <c r="M26" i="8"/>
  <c r="O26" i="8" s="1"/>
  <c r="N26" i="8"/>
  <c r="L26" i="8"/>
  <c r="L25" i="8"/>
  <c r="N25" i="8"/>
  <c r="M25" i="8"/>
  <c r="O25" i="8" s="1"/>
  <c r="N24" i="8"/>
  <c r="H24" i="15" s="1"/>
  <c r="M24" i="8"/>
  <c r="O24" i="8" s="1"/>
  <c r="L24" i="8"/>
  <c r="N23" i="8"/>
  <c r="H23" i="15" s="1"/>
  <c r="M23" i="8"/>
  <c r="O23" i="8" s="1"/>
  <c r="L23" i="8"/>
  <c r="N22" i="8"/>
  <c r="H22" i="15" s="1"/>
  <c r="L22" i="8"/>
  <c r="M22" i="8"/>
  <c r="O22" i="8" s="1"/>
  <c r="N21" i="8"/>
  <c r="H21" i="15" s="1"/>
  <c r="M21" i="8"/>
  <c r="O21" i="8" s="1"/>
  <c r="L21" i="8"/>
  <c r="N20" i="8"/>
  <c r="H20" i="15" s="1"/>
  <c r="M20" i="8"/>
  <c r="O20" i="8" s="1"/>
  <c r="L20" i="8"/>
  <c r="N19" i="8"/>
  <c r="H19" i="15" s="1"/>
  <c r="M19" i="8"/>
  <c r="O19" i="8" s="1"/>
  <c r="L19" i="8"/>
  <c r="N18" i="8"/>
  <c r="H18" i="15" s="1"/>
  <c r="M18" i="8"/>
  <c r="O18" i="8" s="1"/>
  <c r="L18" i="8"/>
  <c r="N17" i="8"/>
  <c r="H17" i="15" s="1"/>
  <c r="M17" i="8"/>
  <c r="O17" i="8" s="1"/>
  <c r="L17" i="8"/>
  <c r="N16" i="8"/>
  <c r="H16" i="15" s="1"/>
  <c r="M16" i="8"/>
  <c r="O16" i="8" s="1"/>
  <c r="L16" i="8"/>
  <c r="N15" i="8"/>
  <c r="H15" i="15" s="1"/>
  <c r="M15" i="8"/>
  <c r="O15" i="8" s="1"/>
  <c r="L15" i="8"/>
  <c r="N14" i="8"/>
  <c r="H14" i="15" s="1"/>
  <c r="M14" i="8"/>
  <c r="L14" i="8"/>
  <c r="O14" i="8"/>
  <c r="N13" i="8"/>
  <c r="H13" i="15" s="1"/>
  <c r="M13" i="8"/>
  <c r="O13" i="8" s="1"/>
  <c r="L13" i="8"/>
  <c r="N12" i="8"/>
  <c r="H12" i="15" s="1"/>
  <c r="L12" i="8"/>
  <c r="M12" i="8"/>
  <c r="O12" i="8" s="1"/>
  <c r="N11" i="8"/>
  <c r="H11" i="15" s="1"/>
  <c r="M11" i="8"/>
  <c r="O11" i="8" s="1"/>
  <c r="L11" i="8"/>
  <c r="G31" i="16"/>
  <c r="I11" i="8"/>
  <c r="N30" i="8"/>
  <c r="N31" i="8"/>
  <c r="H31" i="15" s="1"/>
  <c r="N32" i="8"/>
  <c r="H32" i="15" s="1"/>
  <c r="N33" i="8"/>
  <c r="M10" i="8"/>
  <c r="L10" i="8"/>
  <c r="O10" i="8"/>
  <c r="N10" i="8"/>
  <c r="H10" i="15" s="1"/>
  <c r="N9" i="8"/>
  <c r="H9" i="15" s="1"/>
  <c r="M9" i="8"/>
  <c r="O9" i="8" s="1"/>
  <c r="L9" i="8"/>
  <c r="L8" i="8"/>
  <c r="N8" i="8"/>
  <c r="H8" i="15" s="1"/>
  <c r="M8" i="8"/>
  <c r="O8" i="8" s="1"/>
  <c r="M7" i="8"/>
  <c r="O7" i="8"/>
  <c r="N7" i="8"/>
  <c r="L7" i="8"/>
  <c r="L60" i="7"/>
  <c r="N60" i="7"/>
  <c r="L59" i="7"/>
  <c r="N59" i="7"/>
  <c r="N58" i="7"/>
  <c r="L58" i="7"/>
  <c r="N57" i="7"/>
  <c r="L57" i="7"/>
  <c r="N56" i="7"/>
  <c r="L56" i="7"/>
  <c r="L55" i="7"/>
  <c r="N55" i="7"/>
  <c r="L54" i="7"/>
  <c r="N54" i="7"/>
  <c r="L53" i="7"/>
  <c r="N53" i="7"/>
  <c r="M49" i="7"/>
  <c r="N26" i="7"/>
  <c r="M26" i="7"/>
  <c r="O26" i="7" s="1"/>
  <c r="L26" i="7"/>
  <c r="L25" i="7"/>
  <c r="M25" i="7"/>
  <c r="O25" i="7" s="1"/>
  <c r="N25" i="7"/>
  <c r="N24" i="7"/>
  <c r="G24" i="15" s="1"/>
  <c r="M24" i="7"/>
  <c r="O24" i="7" s="1"/>
  <c r="L24" i="7"/>
  <c r="L23" i="7"/>
  <c r="M23" i="7"/>
  <c r="O23" i="7" s="1"/>
  <c r="N23" i="7"/>
  <c r="G23" i="15" s="1"/>
  <c r="M22" i="7"/>
  <c r="O22" i="7" s="1"/>
  <c r="L22" i="7"/>
  <c r="N22" i="7"/>
  <c r="G22" i="15" s="1"/>
  <c r="G30" i="16"/>
  <c r="I22" i="7"/>
  <c r="N32" i="7"/>
  <c r="G32" i="15" s="1"/>
  <c r="N33" i="7"/>
  <c r="N31" i="7"/>
  <c r="G31" i="15" s="1"/>
  <c r="N30" i="7"/>
  <c r="L21" i="7"/>
  <c r="M21" i="7"/>
  <c r="O21" i="7" s="1"/>
  <c r="N21" i="7"/>
  <c r="G21" i="15" s="1"/>
  <c r="L20" i="7"/>
  <c r="M20" i="7"/>
  <c r="N20" i="7"/>
  <c r="G20" i="15" s="1"/>
  <c r="O20" i="7"/>
  <c r="M19" i="7"/>
  <c r="O19" i="7" s="1"/>
  <c r="N19" i="7"/>
  <c r="G19" i="15" s="1"/>
  <c r="L19" i="7"/>
  <c r="L18" i="7"/>
  <c r="N18" i="7"/>
  <c r="G18" i="15" s="1"/>
  <c r="M18" i="7"/>
  <c r="O18" i="7" s="1"/>
  <c r="N17" i="7"/>
  <c r="G17" i="15" s="1"/>
  <c r="L17" i="7"/>
  <c r="M17" i="7"/>
  <c r="O17" i="7" s="1"/>
  <c r="N16" i="7"/>
  <c r="G16" i="15" s="1"/>
  <c r="M16" i="7"/>
  <c r="O16" i="7" s="1"/>
  <c r="L16" i="7"/>
  <c r="L15" i="7"/>
  <c r="N15" i="7"/>
  <c r="G15" i="15" s="1"/>
  <c r="M15" i="7"/>
  <c r="O15" i="7" s="1"/>
  <c r="L14" i="7"/>
  <c r="N14" i="7"/>
  <c r="G14" i="15" s="1"/>
  <c r="M14" i="7"/>
  <c r="O14" i="7" s="1"/>
  <c r="N13" i="7"/>
  <c r="G13" i="15" s="1"/>
  <c r="M13" i="7"/>
  <c r="O13" i="7" s="1"/>
  <c r="L13" i="7"/>
  <c r="N12" i="7"/>
  <c r="M12" i="7"/>
  <c r="O12" i="7" s="1"/>
  <c r="L12" i="7"/>
  <c r="M11" i="7"/>
  <c r="N11" i="7"/>
  <c r="O11" i="7"/>
  <c r="L11" i="7"/>
  <c r="N10" i="7"/>
  <c r="L10" i="7"/>
  <c r="M10" i="7"/>
  <c r="O10" i="7"/>
  <c r="N9" i="7"/>
  <c r="M9" i="7"/>
  <c r="O9" i="7" s="1"/>
  <c r="L9" i="7"/>
  <c r="N8" i="7"/>
  <c r="L8" i="7"/>
  <c r="M8" i="7"/>
  <c r="O8" i="7" s="1"/>
  <c r="L7" i="7"/>
  <c r="M7" i="7"/>
  <c r="N7" i="7"/>
  <c r="O7" i="7"/>
  <c r="L60" i="6"/>
  <c r="N60" i="6"/>
  <c r="N59" i="6"/>
  <c r="L59" i="6"/>
  <c r="N58" i="6"/>
  <c r="L58" i="6"/>
  <c r="N57" i="6"/>
  <c r="L57" i="6"/>
  <c r="N56" i="6"/>
  <c r="L56" i="6"/>
  <c r="L55" i="6"/>
  <c r="N55" i="6"/>
  <c r="L54" i="6"/>
  <c r="N54" i="6"/>
  <c r="L53" i="6"/>
  <c r="N53" i="6"/>
  <c r="M49" i="6"/>
  <c r="G29" i="16"/>
  <c r="I39" i="6"/>
  <c r="N26" i="6"/>
  <c r="M26" i="6"/>
  <c r="O26" i="6" s="1"/>
  <c r="L26" i="6"/>
  <c r="N25" i="6"/>
  <c r="M25" i="6"/>
  <c r="O25" i="6"/>
  <c r="L25" i="6"/>
  <c r="N24" i="6"/>
  <c r="F24" i="15" s="1"/>
  <c r="M24" i="6"/>
  <c r="L24" i="6"/>
  <c r="O24" i="6"/>
  <c r="N23" i="6"/>
  <c r="F23" i="15" s="1"/>
  <c r="M23" i="6"/>
  <c r="O23" i="6" s="1"/>
  <c r="L23" i="6"/>
  <c r="L22" i="6"/>
  <c r="M22" i="6"/>
  <c r="N22" i="6"/>
  <c r="F22" i="15" s="1"/>
  <c r="O22" i="6"/>
  <c r="L21" i="6"/>
  <c r="N21" i="6"/>
  <c r="F21" i="15" s="1"/>
  <c r="M21" i="6"/>
  <c r="O21" i="6"/>
  <c r="N20" i="6"/>
  <c r="F20" i="15" s="1"/>
  <c r="M20" i="6"/>
  <c r="O20" i="6" s="1"/>
  <c r="L20" i="6"/>
  <c r="N19" i="6"/>
  <c r="F19" i="15" s="1"/>
  <c r="M19" i="6"/>
  <c r="O19" i="6" s="1"/>
  <c r="L19" i="6"/>
  <c r="N18" i="6"/>
  <c r="F18" i="15" s="1"/>
  <c r="L18" i="6"/>
  <c r="M18" i="6"/>
  <c r="O18" i="6" s="1"/>
  <c r="N17" i="6"/>
  <c r="F17" i="15" s="1"/>
  <c r="M17" i="6"/>
  <c r="O17" i="6" s="1"/>
  <c r="L17" i="6"/>
  <c r="M16" i="6"/>
  <c r="O16" i="6"/>
  <c r="N16" i="6"/>
  <c r="F16" i="15" s="1"/>
  <c r="L16" i="6"/>
  <c r="N15" i="6"/>
  <c r="F15" i="15" s="1"/>
  <c r="M15" i="6"/>
  <c r="O15" i="6" s="1"/>
  <c r="L15" i="6"/>
  <c r="N14" i="6"/>
  <c r="F14" i="15" s="1"/>
  <c r="M14" i="6"/>
  <c r="O14" i="6" s="1"/>
  <c r="L14" i="6"/>
  <c r="N13" i="6"/>
  <c r="F13" i="15" s="1"/>
  <c r="M13" i="6"/>
  <c r="L13" i="6"/>
  <c r="O13" i="6"/>
  <c r="M12" i="6"/>
  <c r="O12" i="6" s="1"/>
  <c r="L12" i="6"/>
  <c r="N12" i="6"/>
  <c r="F12" i="15" s="1"/>
  <c r="M11" i="6"/>
  <c r="O11" i="6"/>
  <c r="N11" i="6"/>
  <c r="F11" i="15" s="1"/>
  <c r="L11" i="6"/>
  <c r="N10" i="6"/>
  <c r="F10" i="15" s="1"/>
  <c r="M10" i="6"/>
  <c r="O10" i="6" s="1"/>
  <c r="L10" i="6"/>
  <c r="L9" i="6"/>
  <c r="N9" i="6"/>
  <c r="M9" i="6"/>
  <c r="O9" i="6" s="1"/>
  <c r="L8" i="6"/>
  <c r="M8" i="6"/>
  <c r="N8" i="6"/>
  <c r="O8" i="6"/>
  <c r="N7" i="6"/>
  <c r="M7" i="6"/>
  <c r="L7" i="6"/>
  <c r="O7" i="6"/>
  <c r="N30" i="6"/>
  <c r="N31" i="6"/>
  <c r="F31" i="15" s="1"/>
  <c r="N32" i="6"/>
  <c r="F32" i="15" s="1"/>
  <c r="N33" i="6"/>
  <c r="N60" i="5"/>
  <c r="L60" i="5"/>
  <c r="G28" i="16"/>
  <c r="I60" i="5"/>
  <c r="L58" i="5"/>
  <c r="N58" i="5"/>
  <c r="L57" i="5"/>
  <c r="N57" i="5"/>
  <c r="L56" i="5"/>
  <c r="N56" i="5"/>
  <c r="L55" i="5"/>
  <c r="N55" i="5"/>
  <c r="L54" i="5"/>
  <c r="N54" i="5"/>
  <c r="L53" i="5"/>
  <c r="N53" i="5"/>
  <c r="M49" i="5"/>
  <c r="N26" i="5"/>
  <c r="M26" i="5"/>
  <c r="O26" i="5" s="1"/>
  <c r="L26" i="5"/>
  <c r="M25" i="5"/>
  <c r="L25" i="5"/>
  <c r="O25" i="5"/>
  <c r="N25" i="5"/>
  <c r="N24" i="5"/>
  <c r="E24" i="15" s="1"/>
  <c r="M24" i="5"/>
  <c r="O24" i="5" s="1"/>
  <c r="L24" i="5"/>
  <c r="N23" i="5"/>
  <c r="E23" i="15" s="1"/>
  <c r="M23" i="5"/>
  <c r="O23" i="5" s="1"/>
  <c r="L23" i="5"/>
  <c r="N22" i="5"/>
  <c r="E22" i="15" s="1"/>
  <c r="L22" i="5"/>
  <c r="M22" i="5"/>
  <c r="O22" i="5"/>
  <c r="N21" i="5"/>
  <c r="E21" i="15" s="1"/>
  <c r="M21" i="5"/>
  <c r="O21" i="5" s="1"/>
  <c r="L21" i="5"/>
  <c r="N20" i="5"/>
  <c r="E20" i="15" s="1"/>
  <c r="M20" i="5"/>
  <c r="O20" i="5" s="1"/>
  <c r="L20" i="5"/>
  <c r="L19" i="5"/>
  <c r="N19" i="5"/>
  <c r="E19" i="15" s="1"/>
  <c r="M19" i="5"/>
  <c r="O19" i="5" s="1"/>
  <c r="L18" i="5"/>
  <c r="M18" i="5"/>
  <c r="N18" i="5"/>
  <c r="E18" i="15" s="1"/>
  <c r="O18" i="5"/>
  <c r="L17" i="5"/>
  <c r="M17" i="5"/>
  <c r="O17" i="5" s="1"/>
  <c r="N17" i="5"/>
  <c r="E17" i="15" s="1"/>
  <c r="L16" i="5"/>
  <c r="M16" i="5"/>
  <c r="O16" i="5"/>
  <c r="N16" i="5"/>
  <c r="E16" i="15" s="1"/>
  <c r="N15" i="5"/>
  <c r="E15" i="15" s="1"/>
  <c r="M15" i="5"/>
  <c r="L15" i="5"/>
  <c r="O15" i="5"/>
  <c r="N14" i="5"/>
  <c r="E14" i="15" s="1"/>
  <c r="M14" i="5"/>
  <c r="O14" i="5" s="1"/>
  <c r="L14" i="5"/>
  <c r="L13" i="5"/>
  <c r="M13" i="5"/>
  <c r="N13" i="5"/>
  <c r="E13" i="15" s="1"/>
  <c r="O13" i="5"/>
  <c r="N12" i="5"/>
  <c r="E12" i="15" s="1"/>
  <c r="L12" i="5"/>
  <c r="M12" i="5"/>
  <c r="O12" i="5" s="1"/>
  <c r="N11" i="5"/>
  <c r="E11" i="15" s="1"/>
  <c r="L11" i="5"/>
  <c r="M11" i="5"/>
  <c r="O11" i="5" s="1"/>
  <c r="M10" i="5"/>
  <c r="L10" i="5"/>
  <c r="N10" i="5"/>
  <c r="E10" i="15" s="1"/>
  <c r="O10" i="5"/>
  <c r="N9" i="5"/>
  <c r="E9" i="15" s="1"/>
  <c r="M9" i="5"/>
  <c r="L9" i="5"/>
  <c r="O9" i="5"/>
  <c r="N8" i="5"/>
  <c r="E8" i="15" s="1"/>
  <c r="M8" i="5"/>
  <c r="O8" i="5" s="1"/>
  <c r="L8" i="5"/>
  <c r="L7" i="5"/>
  <c r="M7" i="5"/>
  <c r="N7" i="5"/>
  <c r="N31" i="5"/>
  <c r="E31" i="15" s="1"/>
  <c r="N30" i="5"/>
  <c r="N32" i="5"/>
  <c r="E32" i="15" s="1"/>
  <c r="N33" i="5"/>
  <c r="I89" i="4"/>
  <c r="G27" i="16"/>
  <c r="N60" i="4"/>
  <c r="L60" i="4"/>
  <c r="L59" i="4"/>
  <c r="N59" i="4"/>
  <c r="N58" i="4"/>
  <c r="L58" i="4"/>
  <c r="N57" i="4"/>
  <c r="L57" i="4"/>
  <c r="N56" i="4"/>
  <c r="L56" i="4"/>
  <c r="N55" i="4"/>
  <c r="L55" i="4"/>
  <c r="N54" i="4"/>
  <c r="L54" i="4"/>
  <c r="N53" i="4"/>
  <c r="L53" i="4"/>
  <c r="M49" i="4"/>
  <c r="M26" i="4"/>
  <c r="L26" i="4"/>
  <c r="O26" i="4"/>
  <c r="N26" i="4"/>
  <c r="M25" i="4"/>
  <c r="O25" i="4" s="1"/>
  <c r="N25" i="4"/>
  <c r="L25" i="4"/>
  <c r="L24" i="4"/>
  <c r="M24" i="4"/>
  <c r="O24" i="4" s="1"/>
  <c r="N24" i="4"/>
  <c r="D24" i="15" s="1"/>
  <c r="N23" i="4"/>
  <c r="D23" i="15" s="1"/>
  <c r="M23" i="4"/>
  <c r="O23" i="4" s="1"/>
  <c r="L23" i="4"/>
  <c r="L22" i="4"/>
  <c r="M22" i="4"/>
  <c r="O22" i="4" s="1"/>
  <c r="N22" i="4"/>
  <c r="D22" i="15" s="1"/>
  <c r="L21" i="4"/>
  <c r="M21" i="4"/>
  <c r="N21" i="4"/>
  <c r="D21" i="15" s="1"/>
  <c r="O21" i="4"/>
  <c r="L20" i="4"/>
  <c r="M20" i="4"/>
  <c r="N20" i="4"/>
  <c r="D20" i="15" s="1"/>
  <c r="O20" i="4"/>
  <c r="N19" i="4"/>
  <c r="D19" i="15" s="1"/>
  <c r="M19" i="4"/>
  <c r="L19" i="4"/>
  <c r="O19" i="4"/>
  <c r="N18" i="4"/>
  <c r="D18" i="15" s="1"/>
  <c r="L18" i="4"/>
  <c r="M18" i="4"/>
  <c r="O18" i="4"/>
  <c r="M17" i="4"/>
  <c r="O17" i="4" s="1"/>
  <c r="N17" i="4"/>
  <c r="D17" i="15" s="1"/>
  <c r="L17" i="4"/>
  <c r="M16" i="4"/>
  <c r="O16" i="4" s="1"/>
  <c r="N16" i="4"/>
  <c r="D16" i="15" s="1"/>
  <c r="L16" i="4"/>
  <c r="L15" i="4"/>
  <c r="M15" i="4"/>
  <c r="O15" i="4" s="1"/>
  <c r="N15" i="4"/>
  <c r="D15" i="15" s="1"/>
  <c r="M14" i="4"/>
  <c r="O14" i="4" s="1"/>
  <c r="L14" i="4"/>
  <c r="N14" i="4"/>
  <c r="D14" i="15" s="1"/>
  <c r="N13" i="4"/>
  <c r="D13" i="15" s="1"/>
  <c r="L13" i="4"/>
  <c r="M13" i="4"/>
  <c r="O13" i="4" s="1"/>
  <c r="N12" i="4"/>
  <c r="D12" i="15" s="1"/>
  <c r="M12" i="4"/>
  <c r="O12" i="4" s="1"/>
  <c r="L12" i="4"/>
  <c r="N11" i="4"/>
  <c r="D11" i="15" s="1"/>
  <c r="M11" i="4"/>
  <c r="O11" i="4" s="1"/>
  <c r="L11" i="4"/>
  <c r="N10" i="4"/>
  <c r="D10" i="15" s="1"/>
  <c r="M10" i="4"/>
  <c r="O10" i="4" s="1"/>
  <c r="L10" i="4"/>
  <c r="L9" i="4"/>
  <c r="M9" i="4"/>
  <c r="N9" i="4"/>
  <c r="D9" i="15" s="1"/>
  <c r="O9" i="4"/>
  <c r="L8" i="4"/>
  <c r="M8" i="4"/>
  <c r="O8" i="4" s="1"/>
  <c r="N8" i="4"/>
  <c r="D8" i="15" s="1"/>
  <c r="M7" i="4"/>
  <c r="O7" i="4" s="1"/>
  <c r="N7" i="4"/>
  <c r="L7" i="4"/>
  <c r="N32" i="4"/>
  <c r="D32" i="15" s="1"/>
  <c r="N33" i="4"/>
  <c r="N31" i="4"/>
  <c r="D31" i="15" s="1"/>
  <c r="N30" i="4"/>
  <c r="L60" i="3"/>
  <c r="N60" i="3"/>
  <c r="N59" i="3"/>
  <c r="L59" i="3"/>
  <c r="L58" i="3"/>
  <c r="N58" i="3"/>
  <c r="L57" i="3"/>
  <c r="N57" i="3"/>
  <c r="L56" i="3"/>
  <c r="N56" i="3"/>
  <c r="L55" i="3"/>
  <c r="N55" i="3"/>
  <c r="N54" i="3"/>
  <c r="L54" i="3"/>
  <c r="L53" i="3"/>
  <c r="N53" i="3"/>
  <c r="M49" i="3"/>
  <c r="N26" i="3"/>
  <c r="M26" i="3"/>
  <c r="O26" i="3" s="1"/>
  <c r="L26" i="3"/>
  <c r="N25" i="3"/>
  <c r="M25" i="3"/>
  <c r="O25" i="3" s="1"/>
  <c r="L25" i="3"/>
  <c r="N24" i="3"/>
  <c r="C24" i="15" s="1"/>
  <c r="M24" i="3"/>
  <c r="L24" i="3"/>
  <c r="O24" i="3"/>
  <c r="N23" i="3"/>
  <c r="C23" i="15" s="1"/>
  <c r="M23" i="3"/>
  <c r="O23" i="3" s="1"/>
  <c r="L23" i="3"/>
  <c r="N22" i="3"/>
  <c r="C22" i="15" s="1"/>
  <c r="L22" i="3"/>
  <c r="M22" i="3"/>
  <c r="O22" i="3" s="1"/>
  <c r="M21" i="3"/>
  <c r="L21" i="3"/>
  <c r="O21" i="3"/>
  <c r="N21" i="3"/>
  <c r="C21" i="15" s="1"/>
  <c r="N20" i="3"/>
  <c r="C20" i="15" s="1"/>
  <c r="M20" i="3"/>
  <c r="L20" i="3"/>
  <c r="O20" i="3"/>
  <c r="L19" i="3"/>
  <c r="M19" i="3"/>
  <c r="N19" i="3"/>
  <c r="C19" i="15" s="1"/>
  <c r="O19" i="3"/>
  <c r="L18" i="3"/>
  <c r="M18" i="3"/>
  <c r="O18" i="3" s="1"/>
  <c r="N18" i="3"/>
  <c r="C18" i="15" s="1"/>
  <c r="M17" i="3"/>
  <c r="N17" i="3"/>
  <c r="C17" i="15" s="1"/>
  <c r="O17" i="3"/>
  <c r="L17" i="3"/>
  <c r="L16" i="3"/>
  <c r="M16" i="3"/>
  <c r="N16" i="3"/>
  <c r="C16" i="15" s="1"/>
  <c r="O16" i="3"/>
  <c r="N15" i="3"/>
  <c r="C15" i="15" s="1"/>
  <c r="L15" i="3"/>
  <c r="M15" i="3"/>
  <c r="O15" i="3"/>
  <c r="L14" i="3"/>
  <c r="M14" i="3"/>
  <c r="N14" i="3"/>
  <c r="C14" i="15" s="1"/>
  <c r="O14" i="3"/>
  <c r="N13" i="3"/>
  <c r="C13" i="15" s="1"/>
  <c r="M13" i="3"/>
  <c r="O13" i="3" s="1"/>
  <c r="L13" i="3"/>
  <c r="N12" i="3"/>
  <c r="C12" i="15" s="1"/>
  <c r="M12" i="3"/>
  <c r="O12" i="3" s="1"/>
  <c r="L12" i="3"/>
  <c r="N11" i="3"/>
  <c r="C11" i="15" s="1"/>
  <c r="L11" i="3"/>
  <c r="M11" i="3"/>
  <c r="O11" i="3"/>
  <c r="L10" i="3"/>
  <c r="M10" i="3"/>
  <c r="N10" i="3"/>
  <c r="C10" i="15" s="1"/>
  <c r="O10" i="3"/>
  <c r="M9" i="3"/>
  <c r="N9" i="3"/>
  <c r="C9" i="15" s="1"/>
  <c r="O9" i="3"/>
  <c r="L9" i="3"/>
  <c r="L8" i="3"/>
  <c r="N8" i="3"/>
  <c r="C8" i="15" s="1"/>
  <c r="M8" i="3"/>
  <c r="O8" i="3" s="1"/>
  <c r="L7" i="3"/>
  <c r="N7" i="3"/>
  <c r="M7" i="3"/>
  <c r="O7" i="3" s="1"/>
  <c r="N31" i="3"/>
  <c r="C31" i="15" s="1"/>
  <c r="N32" i="3"/>
  <c r="C32" i="15" s="1"/>
  <c r="N33" i="3"/>
  <c r="N30" i="3"/>
  <c r="M15" i="2"/>
  <c r="M12" i="2"/>
  <c r="M16" i="2"/>
  <c r="M18" i="2"/>
  <c r="M11" i="2"/>
  <c r="M13" i="2"/>
  <c r="M17" i="2"/>
  <c r="M14" i="2"/>
  <c r="M27" i="4" l="1"/>
  <c r="Q9" i="16"/>
  <c r="O27" i="13"/>
  <c r="M27" i="13"/>
  <c r="K27" i="15"/>
  <c r="O27" i="4"/>
  <c r="O27" i="8"/>
  <c r="G27" i="15"/>
  <c r="F27" i="15"/>
  <c r="O27" i="6"/>
  <c r="O23" i="15"/>
  <c r="O22" i="15"/>
  <c r="O18" i="15"/>
  <c r="O17" i="15"/>
  <c r="O16" i="15"/>
  <c r="O15" i="15"/>
  <c r="O14" i="15"/>
  <c r="O13" i="15"/>
  <c r="O12" i="15"/>
  <c r="O11" i="15"/>
  <c r="O10" i="15"/>
  <c r="O9" i="15"/>
  <c r="O8" i="15"/>
  <c r="O27" i="3"/>
  <c r="O20" i="15"/>
  <c r="O19" i="15"/>
  <c r="O21" i="15"/>
  <c r="Q8" i="16"/>
  <c r="C20" i="16"/>
  <c r="Q33" i="15"/>
  <c r="R33" i="15" s="1"/>
  <c r="Q30" i="15"/>
  <c r="R30" i="15" s="1"/>
  <c r="Q31" i="15"/>
  <c r="R31" i="15" s="1"/>
  <c r="Q32" i="15"/>
  <c r="R32" i="15" s="1"/>
  <c r="R7" i="15"/>
  <c r="R27" i="15" s="1"/>
  <c r="Q27" i="15"/>
  <c r="M30" i="14"/>
  <c r="O30" i="14" s="1"/>
  <c r="M31" i="14"/>
  <c r="O31" i="14" s="1"/>
  <c r="M32" i="14"/>
  <c r="O32" i="14" s="1"/>
  <c r="M33" i="14"/>
  <c r="O33" i="14" s="1"/>
  <c r="M46" i="14"/>
  <c r="M50" i="14"/>
  <c r="N30" i="15"/>
  <c r="N35" i="15" s="1"/>
  <c r="M47" i="14"/>
  <c r="N33" i="15"/>
  <c r="N37" i="15" s="1"/>
  <c r="M46" i="13"/>
  <c r="M50" i="13"/>
  <c r="M30" i="15"/>
  <c r="M35" i="15" s="1"/>
  <c r="M47" i="13"/>
  <c r="M33" i="15"/>
  <c r="M37" i="15" s="1"/>
  <c r="M30" i="13"/>
  <c r="O30" i="13" s="1"/>
  <c r="M31" i="13"/>
  <c r="O31" i="13" s="1"/>
  <c r="M32" i="13"/>
  <c r="O32" i="13" s="1"/>
  <c r="M33" i="13"/>
  <c r="O33" i="13" s="1"/>
  <c r="M46" i="12"/>
  <c r="M50" i="12"/>
  <c r="L30" i="15"/>
  <c r="L35" i="15" s="1"/>
  <c r="M47" i="12"/>
  <c r="L33" i="15"/>
  <c r="L37" i="15" s="1"/>
  <c r="M32" i="12"/>
  <c r="O32" i="12" s="1"/>
  <c r="M30" i="12"/>
  <c r="O30" i="12" s="1"/>
  <c r="M31" i="12"/>
  <c r="O31" i="12" s="1"/>
  <c r="M33" i="12"/>
  <c r="O33" i="12" s="1"/>
  <c r="M30" i="11"/>
  <c r="O30" i="11" s="1"/>
  <c r="M31" i="11"/>
  <c r="O31" i="11" s="1"/>
  <c r="M32" i="11"/>
  <c r="O32" i="11" s="1"/>
  <c r="M33" i="11"/>
  <c r="O33" i="11" s="1"/>
  <c r="M47" i="11"/>
  <c r="K33" i="15"/>
  <c r="K37" i="15" s="1"/>
  <c r="M46" i="11"/>
  <c r="M50" i="11"/>
  <c r="K30" i="15"/>
  <c r="K35" i="15" s="1"/>
  <c r="M30" i="10"/>
  <c r="O30" i="10" s="1"/>
  <c r="M31" i="10"/>
  <c r="O31" i="10" s="1"/>
  <c r="M32" i="10"/>
  <c r="O32" i="10" s="1"/>
  <c r="M33" i="10"/>
  <c r="O33" i="10" s="1"/>
  <c r="M47" i="10"/>
  <c r="J33" i="15"/>
  <c r="J37" i="15" s="1"/>
  <c r="M46" i="10"/>
  <c r="M48" i="10" s="1"/>
  <c r="M50" i="10"/>
  <c r="J30" i="15"/>
  <c r="J35" i="15" s="1"/>
  <c r="J38" i="15" s="1"/>
  <c r="M30" i="9"/>
  <c r="O30" i="9" s="1"/>
  <c r="M31" i="9"/>
  <c r="O31" i="9" s="1"/>
  <c r="M32" i="9"/>
  <c r="O32" i="9" s="1"/>
  <c r="M33" i="9"/>
  <c r="O33" i="9" s="1"/>
  <c r="M47" i="9"/>
  <c r="I33" i="15"/>
  <c r="I37" i="15" s="1"/>
  <c r="M46" i="9"/>
  <c r="M48" i="9" s="1"/>
  <c r="M50" i="9"/>
  <c r="I30" i="15"/>
  <c r="I35" i="15" s="1"/>
  <c r="I38" i="15" s="1"/>
  <c r="M46" i="8"/>
  <c r="M50" i="8"/>
  <c r="H30" i="15"/>
  <c r="H35" i="15" s="1"/>
  <c r="M47" i="8"/>
  <c r="H33" i="15"/>
  <c r="H37" i="15" s="1"/>
  <c r="M30" i="8"/>
  <c r="O30" i="8" s="1"/>
  <c r="M31" i="8"/>
  <c r="O31" i="8" s="1"/>
  <c r="M32" i="8"/>
  <c r="O32" i="8" s="1"/>
  <c r="M33" i="8"/>
  <c r="O33" i="8" s="1"/>
  <c r="G33" i="15"/>
  <c r="G37" i="15" s="1"/>
  <c r="M47" i="7"/>
  <c r="G30" i="15"/>
  <c r="G35" i="15" s="1"/>
  <c r="G38" i="15" s="1"/>
  <c r="M46" i="7"/>
  <c r="M48" i="7" s="1"/>
  <c r="M50" i="7"/>
  <c r="M30" i="7"/>
  <c r="O30" i="7" s="1"/>
  <c r="M31" i="7"/>
  <c r="O31" i="7" s="1"/>
  <c r="M32" i="7"/>
  <c r="O32" i="7" s="1"/>
  <c r="M33" i="7"/>
  <c r="O33" i="7" s="1"/>
  <c r="M30" i="6"/>
  <c r="O30" i="6" s="1"/>
  <c r="M31" i="6"/>
  <c r="O31" i="6" s="1"/>
  <c r="M32" i="6"/>
  <c r="O32" i="6" s="1"/>
  <c r="M33" i="6"/>
  <c r="O33" i="6" s="1"/>
  <c r="M50" i="6"/>
  <c r="M46" i="6"/>
  <c r="F30" i="15"/>
  <c r="F35" i="15" s="1"/>
  <c r="M47" i="6"/>
  <c r="F33" i="15"/>
  <c r="F37" i="15" s="1"/>
  <c r="M30" i="5"/>
  <c r="O30" i="5" s="1"/>
  <c r="M31" i="5"/>
  <c r="O31" i="5" s="1"/>
  <c r="M32" i="5"/>
  <c r="O32" i="5" s="1"/>
  <c r="M33" i="5"/>
  <c r="O33" i="5" s="1"/>
  <c r="M46" i="5"/>
  <c r="M50" i="5"/>
  <c r="E30" i="15"/>
  <c r="E35" i="15" s="1"/>
  <c r="M47" i="5"/>
  <c r="E33" i="15"/>
  <c r="E37" i="15" s="1"/>
  <c r="M30" i="4"/>
  <c r="O30" i="4" s="1"/>
  <c r="M31" i="4"/>
  <c r="O31" i="4" s="1"/>
  <c r="M32" i="4"/>
  <c r="O32" i="4" s="1"/>
  <c r="M33" i="4"/>
  <c r="O33" i="4" s="1"/>
  <c r="M47" i="4"/>
  <c r="D33" i="15"/>
  <c r="D37" i="15" s="1"/>
  <c r="M46" i="4"/>
  <c r="M48" i="4" s="1"/>
  <c r="M50" i="4"/>
  <c r="D30" i="15"/>
  <c r="D35" i="15" s="1"/>
  <c r="D38" i="15" s="1"/>
  <c r="M30" i="3"/>
  <c r="O30" i="3" s="1"/>
  <c r="M31" i="3"/>
  <c r="O31" i="3" s="1"/>
  <c r="M32" i="3"/>
  <c r="O32" i="3" s="1"/>
  <c r="M33" i="3"/>
  <c r="O33" i="3" s="1"/>
  <c r="M47" i="3"/>
  <c r="C33" i="15"/>
  <c r="M46" i="3"/>
  <c r="M48" i="3" s="1"/>
  <c r="M50" i="3"/>
  <c r="C30" i="15"/>
  <c r="C25" i="16"/>
  <c r="C26" i="16"/>
  <c r="C28" i="16"/>
  <c r="C31" i="16"/>
  <c r="C32" i="16"/>
  <c r="C33" i="16"/>
  <c r="C34" i="16"/>
  <c r="C35" i="16"/>
  <c r="C36" i="16"/>
  <c r="C37" i="16"/>
  <c r="C38" i="16"/>
  <c r="C39" i="16"/>
  <c r="C40" i="16"/>
  <c r="C27" i="16"/>
  <c r="C29" i="16"/>
  <c r="C30" i="16"/>
  <c r="B25" i="16"/>
  <c r="B26" i="16"/>
  <c r="B28" i="16"/>
  <c r="F28" i="16" s="1"/>
  <c r="H28" i="16" s="1"/>
  <c r="B31" i="16"/>
  <c r="F31" i="16" s="1"/>
  <c r="H31" i="16" s="1"/>
  <c r="B32" i="16"/>
  <c r="F32" i="16" s="1"/>
  <c r="H32" i="16" s="1"/>
  <c r="B33" i="16"/>
  <c r="F33" i="16" s="1"/>
  <c r="H33" i="16" s="1"/>
  <c r="B34" i="16"/>
  <c r="F34" i="16" s="1"/>
  <c r="H34" i="16" s="1"/>
  <c r="B35" i="16"/>
  <c r="F35" i="16" s="1"/>
  <c r="H35" i="16" s="1"/>
  <c r="B36" i="16"/>
  <c r="F36" i="16" s="1"/>
  <c r="H36" i="16" s="1"/>
  <c r="B37" i="16"/>
  <c r="F37" i="16" s="1"/>
  <c r="H37" i="16" s="1"/>
  <c r="B38" i="16"/>
  <c r="F38" i="16" s="1"/>
  <c r="H38" i="16" s="1"/>
  <c r="B39" i="16"/>
  <c r="F39" i="16" s="1"/>
  <c r="H39" i="16" s="1"/>
  <c r="B40" i="16"/>
  <c r="F40" i="16" s="1"/>
  <c r="H40" i="16" s="1"/>
  <c r="B27" i="16"/>
  <c r="F27" i="16" s="1"/>
  <c r="H27" i="16" s="1"/>
  <c r="B29" i="16"/>
  <c r="F29" i="16" s="1"/>
  <c r="H29" i="16" s="1"/>
  <c r="B30" i="16"/>
  <c r="F30" i="16" s="1"/>
  <c r="H30" i="16" s="1"/>
  <c r="D25" i="16"/>
  <c r="D26" i="16"/>
  <c r="D28" i="16"/>
  <c r="D31" i="16"/>
  <c r="D32" i="16"/>
  <c r="D33" i="16"/>
  <c r="D34" i="16"/>
  <c r="D35" i="16"/>
  <c r="D36" i="16"/>
  <c r="D37" i="16"/>
  <c r="D38" i="16"/>
  <c r="D39" i="16"/>
  <c r="D40" i="16"/>
  <c r="D27" i="16"/>
  <c r="D29" i="16"/>
  <c r="D30" i="16"/>
  <c r="E25" i="16"/>
  <c r="E26" i="16"/>
  <c r="E28" i="16"/>
  <c r="E31" i="16"/>
  <c r="E32" i="16"/>
  <c r="E33" i="16"/>
  <c r="E34" i="16"/>
  <c r="E35" i="16"/>
  <c r="E36" i="16"/>
  <c r="E37" i="16"/>
  <c r="E38" i="16"/>
  <c r="E39" i="16"/>
  <c r="E40" i="16"/>
  <c r="E27" i="16"/>
  <c r="E29" i="16"/>
  <c r="E30" i="16"/>
  <c r="P20" i="16"/>
  <c r="O20" i="16"/>
  <c r="G20" i="16"/>
  <c r="F20" i="16"/>
  <c r="E20" i="16"/>
  <c r="M27" i="14"/>
  <c r="L20" i="16"/>
  <c r="I20" i="16"/>
  <c r="N27" i="12"/>
  <c r="M27" i="12"/>
  <c r="J20" i="16"/>
  <c r="N27" i="11"/>
  <c r="N27" i="10"/>
  <c r="M27" i="10"/>
  <c r="M27" i="8"/>
  <c r="M27" i="7"/>
  <c r="N27" i="7"/>
  <c r="N27" i="6"/>
  <c r="M27" i="6"/>
  <c r="M27" i="3"/>
  <c r="O31" i="15"/>
  <c r="H20" i="16"/>
  <c r="Q10" i="16"/>
  <c r="G41" i="16"/>
  <c r="O32" i="15"/>
  <c r="M20" i="16"/>
  <c r="K20" i="16"/>
  <c r="D20" i="16"/>
  <c r="N27" i="14"/>
  <c r="N7" i="15"/>
  <c r="N27" i="15" s="1"/>
  <c r="N27" i="13"/>
  <c r="M7" i="15"/>
  <c r="M27" i="15" s="1"/>
  <c r="M27" i="11"/>
  <c r="O7" i="11"/>
  <c r="O27" i="11" s="1"/>
  <c r="N27" i="9"/>
  <c r="I7" i="15"/>
  <c r="I27" i="15" s="1"/>
  <c r="M27" i="9"/>
  <c r="O7" i="9"/>
  <c r="O27" i="9" s="1"/>
  <c r="N27" i="8"/>
  <c r="H7" i="15"/>
  <c r="H27" i="15" s="1"/>
  <c r="M27" i="5"/>
  <c r="O7" i="5"/>
  <c r="O27" i="5" s="1"/>
  <c r="N27" i="5"/>
  <c r="E7" i="15"/>
  <c r="E27" i="15" s="1"/>
  <c r="N27" i="4"/>
  <c r="D7" i="15"/>
  <c r="D27" i="15" s="1"/>
  <c r="N27" i="3"/>
  <c r="C7" i="15"/>
  <c r="O27" i="14"/>
  <c r="O27" i="12"/>
  <c r="O27" i="7"/>
  <c r="O27" i="10"/>
  <c r="O24" i="15"/>
  <c r="Q20" i="16" l="1"/>
  <c r="M48" i="14"/>
  <c r="M48" i="11"/>
  <c r="K38" i="15"/>
  <c r="M48" i="6"/>
  <c r="F38" i="15"/>
  <c r="D41" i="16"/>
  <c r="C37" i="15"/>
  <c r="O37" i="15" s="1"/>
  <c r="O33" i="15"/>
  <c r="O30" i="15"/>
  <c r="C35" i="15"/>
  <c r="F26" i="16"/>
  <c r="B41" i="16"/>
  <c r="O7" i="15"/>
  <c r="O27" i="15" s="1"/>
  <c r="C27" i="15"/>
  <c r="N38" i="15"/>
  <c r="M48" i="13"/>
  <c r="M38" i="15"/>
  <c r="M48" i="12"/>
  <c r="L38" i="15"/>
  <c r="M48" i="8"/>
  <c r="H38" i="15"/>
  <c r="M48" i="5"/>
  <c r="E38" i="15"/>
  <c r="C41" i="16"/>
  <c r="E41" i="16"/>
  <c r="C38" i="15" l="1"/>
  <c r="O38" i="15" s="1"/>
  <c r="K4" i="15"/>
  <c r="O35" i="15"/>
  <c r="F41" i="16"/>
  <c r="H26" i="16"/>
  <c r="H41" i="16" s="1"/>
  <c r="P26" i="15" l="1"/>
  <c r="P7" i="15"/>
  <c r="P8" i="15"/>
  <c r="P10" i="15"/>
  <c r="P11" i="15"/>
  <c r="P9" i="15"/>
  <c r="P12" i="15"/>
  <c r="P13" i="15"/>
  <c r="P14" i="15"/>
  <c r="P15" i="15"/>
  <c r="P16" i="15"/>
  <c r="P17" i="15"/>
  <c r="P18" i="15"/>
  <c r="P19" i="15"/>
  <c r="P20" i="15"/>
  <c r="P21" i="15"/>
  <c r="P22" i="15"/>
  <c r="P23" i="15"/>
  <c r="P24" i="15"/>
  <c r="P25" i="15"/>
  <c r="P27" i="15"/>
  <c r="P35" i="15"/>
  <c r="P36" i="15"/>
  <c r="P38" i="15"/>
  <c r="P37" i="15"/>
  <c r="P30" i="15"/>
  <c r="P31" i="15"/>
  <c r="P32" i="15"/>
  <c r="P33" i="15"/>
</calcChain>
</file>

<file path=xl/sharedStrings.xml><?xml version="1.0" encoding="utf-8"?>
<sst xmlns="http://schemas.openxmlformats.org/spreadsheetml/2006/main" count="698" uniqueCount="135">
  <si>
    <t>家計簿（無料版）の使い方</t>
  </si>
  <si>
    <t>薄い色のセルに入力します。白いセルは自動計算です。</t>
  </si>
  <si>
    <t>1. 設定に、年と開始月（1月か4月）を入れます。項目は20まで、分類（固定費・変動費・特別費・貯蓄・投資）と1か月の予算を入れます。最初から入っている項目は書き換えて使えます。</t>
  </si>
  <si>
    <t>2. 支払方法に、使っている現金・口座・クレジットカードを入れます。カードは締日・引落月（翌月か翌々月）・引落日を、カードの明細や会員ページで確かめて入れます。</t>
  </si>
  <si>
    <t>3. 毎日の支出は、その月のシート（1月から12月）に、日付・項目・金額・支払方法を入れます。分類と、カードの引落月は自動で出ます。収入は右の「収入」の表に入れます。</t>
  </si>
  <si>
    <t>4. 右の表で、項目ごとの実績と予算との差を見ます。予算を超えた項目は赤くなります。月の収支と貯蓄率も出ます。</t>
  </si>
  <si>
    <t>5. 年間のシートで、12か月の項目別・分類別の合計と月平均、貯蓄率、収入と支出のグラフを見ます。</t>
  </si>
  <si>
    <t>6. クレカ突合のシートでカードを選ぶと、使った月の支出がどの月の引落になるかの表が出ます。下の表は、月ごとに口座から出る額（カードの引落と口座払い）です。</t>
  </si>
  <si>
    <t>7. 紙でつけたいときは、手書き用のシートをA4縦で印刷します。右の表には、設定の項目が入ります。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</si>
  <si>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</si>
  <si>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</si>
  <si>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</si>
  <si>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設定</t>
  </si>
  <si>
    <t>SETTINGS</t>
  </si>
  <si>
    <t>年</t>
  </si>
  <si>
    <t>開始月</t>
  </si>
  <si>
    <t>4月始まりにすると、1月から3月は翌年の月になります（年間とクレカ突合の並びも4月から）。</t>
  </si>
  <si>
    <t>期間</t>
  </si>
  <si>
    <t>項目（20まで）</t>
  </si>
  <si>
    <t>分類</t>
  </si>
  <si>
    <t>予算（月）</t>
  </si>
  <si>
    <t>収入の項目（6まで）</t>
  </si>
  <si>
    <t>支払方法（8まで）</t>
  </si>
  <si>
    <t>種類</t>
  </si>
  <si>
    <t>締日</t>
  </si>
  <si>
    <t>引落月</t>
  </si>
  <si>
    <t>引落日</t>
  </si>
  <si>
    <t>No.</t>
  </si>
  <si>
    <t>カードの一覧（自動）</t>
  </si>
  <si>
    <t>住居費</t>
  </si>
  <si>
    <t>固定費</t>
  </si>
  <si>
    <t>給与（手取り）</t>
  </si>
  <si>
    <t>現金</t>
  </si>
  <si>
    <t>水道光熱費</t>
  </si>
  <si>
    <t>賞与（手取り）</t>
  </si>
  <si>
    <t>銀行口座</t>
  </si>
  <si>
    <t>口座</t>
  </si>
  <si>
    <t>通信費</t>
  </si>
  <si>
    <t>副業・パート</t>
  </si>
  <si>
    <t>クレジットカード</t>
  </si>
  <si>
    <t>翌月</t>
  </si>
  <si>
    <t>保険料</t>
  </si>
  <si>
    <t>手当（児童手当など）</t>
  </si>
  <si>
    <t>サブスク</t>
  </si>
  <si>
    <t>その他</t>
  </si>
  <si>
    <t>教育費</t>
  </si>
  <si>
    <t>食費</t>
  </si>
  <si>
    <t>変動費</t>
  </si>
  <si>
    <t>日用品</t>
  </si>
  <si>
    <t>交通費</t>
  </si>
  <si>
    <t>医療費</t>
  </si>
  <si>
    <t>衣服・美容</t>
  </si>
  <si>
    <t>交際費</t>
  </si>
  <si>
    <t>趣味・娯楽</t>
  </si>
  <si>
    <t>子ども費</t>
  </si>
  <si>
    <t>特別費（行事・旅行）</t>
  </si>
  <si>
    <t>特別費</t>
  </si>
  <si>
    <t>特別費（家電・家具）</t>
  </si>
  <si>
    <t>貯金</t>
  </si>
  <si>
    <t>貯蓄・投資</t>
  </si>
  <si>
    <t>投資（積立）</t>
  </si>
  <si>
    <t>分類は、固定費（毎月ほぼ同じ額）、変動費（月によって変わる）、特別費（年に数回の大きな支出）、貯蓄・投資（先取りで別にするお金）の4つです。予算は1か月の目安で、空欄の項目は予算との差を出しません。</t>
  </si>
  <si>
    <t>支払方法の種類は、現金・口座（口座振替、振込、デビットカードなど）・クレジットカードの3つです。カードは、締日（末日は「末」）、引落月（翌月か翌々月）、引落日を、カードの明細や会員ページで確かめて入れます。締日の翌日からの利用は、次の締めに回ります。</t>
  </si>
  <si>
    <t>そろばんノート テンプレート v2026.10 ｜ sorobannote.com ｜ 一般的なひな形です。個別の判断は専門家へ。</t>
  </si>
  <si>
    <t>1月の家計簿</t>
  </si>
  <si>
    <t>MONTHLY</t>
  </si>
  <si>
    <t>年月</t>
  </si>
  <si>
    <t>日付・項目・金額・支払方法を入れます。分類と、カードの引落月は自動で出ます。収入は右の「収入」の表に入れます。</t>
  </si>
  <si>
    <t>日付</t>
  </si>
  <si>
    <t>項目</t>
  </si>
  <si>
    <t>内容</t>
  </si>
  <si>
    <t>金額</t>
  </si>
  <si>
    <t>支払方法</t>
  </si>
  <si>
    <t>メモ</t>
  </si>
  <si>
    <t>支払の種類</t>
  </si>
  <si>
    <t>カードの
引落月</t>
  </si>
  <si>
    <t>予算</t>
  </si>
  <si>
    <t>実績</t>
  </si>
  <si>
    <t>予算との差</t>
  </si>
  <si>
    <t>合計</t>
  </si>
  <si>
    <t>収入</t>
  </si>
  <si>
    <t>収入の合計</t>
  </si>
  <si>
    <t>今月の収支</t>
  </si>
  <si>
    <t>支出（固定費・変動費・特別費）</t>
  </si>
  <si>
    <t>残り（収入−支出−貯蓄・投資）</t>
  </si>
  <si>
    <t>貯蓄率</t>
  </si>
  <si>
    <t>項目が空欄・一覧にない金額</t>
  </si>
  <si>
    <t>支払方法別</t>
  </si>
  <si>
    <t>貯蓄率は、貯蓄・投資と残りの合計を収入で割った割合です。「項目が空欄・一覧にない金額」が0でないときは、項目を入れ忘れた行か、設定にない項目の行があります。日付の欄がオレンジのときは、この月ではない日付です。</t>
  </si>
  <si>
    <t>2月の家計簿</t>
  </si>
  <si>
    <t>3月の家計簿</t>
  </si>
  <si>
    <t>4月の家計簿</t>
  </si>
  <si>
    <t>5月の家計簿</t>
  </si>
  <si>
    <t>6月の家計簿</t>
  </si>
  <si>
    <t>7月の家計簿</t>
  </si>
  <si>
    <t>8月の家計簿</t>
  </si>
  <si>
    <t>9月の家計簿</t>
  </si>
  <si>
    <t>10月の家計簿</t>
  </si>
  <si>
    <t>11月の家計簿</t>
  </si>
  <si>
    <t>12月の家計簿</t>
  </si>
  <si>
    <t>年間の家計簿</t>
  </si>
  <si>
    <t>ANNUAL</t>
  </si>
  <si>
    <t>入力した月の数</t>
  </si>
  <si>
    <t>月平均</t>
  </si>
  <si>
    <t>予算（年）</t>
  </si>
  <si>
    <t>収支</t>
  </si>
  <si>
    <t>残り</t>
  </si>
  <si>
    <t>月平均は、合計を「入力した月の数」（支出が入っている月の数）で割った額です。予算（年）は、設定の月の予算の12か月分です。</t>
  </si>
  <si>
    <t>クレジットカードの引落の突合</t>
  </si>
  <si>
    <t>CARD</t>
  </si>
  <si>
    <t>カード</t>
  </si>
  <si>
    <t>上の表は、そのカードで使った月（行）の支出が、どの月の引落（列）になるかです。右の「引落の合計」が「利用額」と違う行は、引落月が出ていない（設定を確認）行があります。</t>
  </si>
  <si>
    <t>引落月 →</t>
  </si>
  <si>
    <t>利用月</t>
  </si>
  <si>
    <t>利用額</t>
  </si>
  <si>
    <t>引落の合計</t>
  </si>
  <si>
    <t>引落額</t>
  </si>
  <si>
    <t>締日の翌日からの利用は次の締めに回るため、同じ月に使った分が2つの月の引落に分かれます。引落日が土日・祝日のときは翌営業日などになりますが、月ごとの表なので、月をまたがない限り表は変わりません。開始月より前に使った分の引落は、この家計簿には入っていません。</t>
  </si>
  <si>
    <t>口座から出る額（月ごと）</t>
  </si>
  <si>
    <t>月</t>
  </si>
  <si>
    <t>カードの引落</t>
  </si>
  <si>
    <t>口座払い</t>
  </si>
  <si>
    <t>口座から出る合計</t>
  </si>
  <si>
    <t>期間外</t>
  </si>
  <si>
    <t>口座払いは、支払方法の種類が「口座」の支払い（口座振替、振込、デビットカードなど）です。口座から出る合計は、カードの引落と口座払いを足した額で、その月に口座に残しておくお金の目安になります（カードは4枚目まで表示します）。</t>
  </si>
  <si>
    <t>家計簿（手書き用）</t>
  </si>
  <si>
    <t>　　　　年　　　月</t>
  </si>
  <si>
    <t>1か月分の記入欄です。足りないときは2枚目を印刷します。右の表は月末に項目ごとの合計を書き込みます。</t>
  </si>
  <si>
    <t>支出の合計</t>
  </si>
  <si>
    <t>カードで払った額</t>
  </si>
  <si>
    <t>現金で払った額</t>
  </si>
  <si>
    <t>版</t>
  </si>
  <si>
    <t>v2026.10</t>
  </si>
  <si>
    <t>初版。</t>
  </si>
  <si>
    <t>デザイン改訂（記入例シート追加、A4一枚印刷設定、項目追加）2026-10-17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</si>
</sst>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&quot;年&quot;"/>
    <numFmt numFmtId="165" formatCode="0&quot;月&quot;"/>
    <numFmt numFmtId="166" formatCode="yyyy&quot;年&quot;m&quot;月&quot;"/>
    <numFmt numFmtId="167" formatCode="yyyy&quot;/&quot;mm&quot;/&quot;dd"/>
    <numFmt numFmtId="168" formatCode="0.0%"/>
    <numFmt numFmtId="169" formatCode="0&quot;か月&quot;"/>
    <numFmt numFmtId="170" formatCode="#,##0;\-#,##0;&quot;&quot;"/>
    <numFmt numFmtId="171" formatCode="yyyy&quot;/&quot;m"/>
  </numFmts>
  <fonts count="15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  <font>
      <sz val="10"/>
      <color rgb="FF1C282C"/>
      <name val="Yu Gothic"/>
    </font>
    <font>
      <b/>
      <sz val="8.5"/>
      <color rgb="FF8A8F93"/>
      <name val="Yu Gothic"/>
    </font>
    <font>
      <b/>
      <sz val="11"/>
      <color rgb="FF0E6B6B"/>
      <name val="Yu Gothic"/>
    </font>
    <font>
      <b/>
      <sz val="13"/>
      <color rgb="FFFFFFFF"/>
      <name val="Yu Gothic"/>
    </font>
    <font>
      <sz val="9"/>
      <color rgb="FF1C282C"/>
      <name val="Yu Gothic"/>
    </font>
    <font>
      <b/>
      <sz val="9"/>
      <color rgb="FF1C282C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5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  <border>
      <left/>
      <right/>
      <top/>
      <bottom style="thin">
        <color rgb="FFD9D2C5"/>
      </bottom>
      <diagonal/>
    </border>
    <border>
      <left style="thin">
        <color rgb="FFD9D2C5"/>
      </left>
      <right style="thin">
        <color rgb="FFD9D2C5"/>
      </right>
      <top style="thin">
        <color rgb="FFD9D2C5"/>
      </top>
      <bottom style="thin">
        <color rgb="FFD9D2C5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165" fontId="1" fillId="3" borderId="1" xfId="0" applyNumberFormat="1" applyFont="1" applyFill="1" applyBorder="1" applyAlignment="1">
      <alignment horizontal="left" vertical="center"/>
    </xf>
    <xf numFmtId="0" fontId="7" fillId="0" borderId="0" xfId="0" applyFont="1"/>
    <xf numFmtId="0" fontId="1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166" fontId="4" fillId="0" borderId="0" xfId="0" applyNumberFormat="1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167" fontId="1" fillId="3" borderId="1" xfId="0" applyNumberFormat="1" applyFont="1" applyFill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70" fontId="1" fillId="0" borderId="0" xfId="0" applyNumberFormat="1" applyFont="1" applyAlignment="1">
      <alignment horizontal="right" vertical="center"/>
    </xf>
    <xf numFmtId="168" fontId="4" fillId="0" borderId="0" xfId="0" applyNumberFormat="1" applyFont="1" applyAlignment="1">
      <alignment horizontal="right" vertical="center"/>
    </xf>
    <xf numFmtId="0" fontId="10" fillId="0" borderId="0" xfId="0" applyFont="1"/>
    <xf numFmtId="171" fontId="4" fillId="4" borderId="1" xfId="0" applyNumberFormat="1" applyFont="1" applyFill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70" fontId="4" fillId="0" borderId="0" xfId="0" applyNumberFormat="1" applyFont="1" applyAlignment="1">
      <alignment horizontal="right" vertical="center"/>
    </xf>
    <xf numFmtId="170" fontId="4" fillId="0" borderId="2" xfId="0" applyNumberFormat="1" applyFont="1" applyBorder="1" applyAlignment="1">
      <alignment horizontal="right" vertical="center"/>
    </xf>
    <xf numFmtId="0" fontId="11" fillId="0" borderId="0" xfId="0" applyFont="1"/>
    <xf numFmtId="0" fontId="7" fillId="0" borderId="0" xfId="0" applyFont="1" applyAlignment="1">
      <alignment horizontal="center" vertical="center"/>
    </xf>
    <xf numFmtId="0" fontId="0" fillId="0" borderId="4" xfId="0" applyBorder="1"/>
    <xf numFmtId="0" fontId="13" fillId="0" borderId="4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0" xfId="0" applyFont="1"/>
    <xf numFmtId="0" fontId="1" fillId="0" borderId="0" xfId="0" applyFont="1"/>
    <xf numFmtId="0" fontId="7" fillId="0" borderId="0" xfId="0" applyFont="1" applyAlignment="1">
      <alignment horizontal="left" vertical="top" wrapText="1"/>
    </xf>
    <xf numFmtId="0" fontId="0" fillId="0" borderId="0" xfId="0"/>
    <xf numFmtId="0" fontId="6" fillId="2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3" xfId="0" applyBorder="1"/>
    <xf numFmtId="0" fontId="9" fillId="0" borderId="0" xfId="0" applyFont="1" applyAlignment="1">
      <alignment horizontal="left" vertical="center"/>
    </xf>
    <xf numFmtId="0" fontId="0" fillId="0" borderId="4" xfId="0" applyBorder="1"/>
    <xf numFmtId="0" fontId="12" fillId="2" borderId="0" xfId="0" applyFont="1" applyFill="1" applyAlignment="1">
      <alignment horizontal="right" vertical="center" indent="1"/>
    </xf>
  </cellXfs>
  <cellStyles count="1">
    <cellStyle name="Normal" xfId="0" builtinId="0"/>
  </cellStyles>
  <dxfs count="76"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ont>
        <b/>
        <sz val="10.5"/>
        <color rgb="FF9B2C1F"/>
        <name val="Yu Gothic"/>
      </font>
      <fill>
        <patternFill patternType="solid">
          <fgColor rgb="FFF6D5D0"/>
          <bgColor rgb="FFF6D5D0"/>
        </patternFill>
      </fill>
    </dxf>
    <dxf>
      <fill>
        <patternFill patternType="solid">
          <fgColor rgb="FFFCE4C4"/>
          <bgColor rgb="FFFCE4C4"/>
        </patternFill>
      </fill>
    </dxf>
    <dxf>
      <fill>
        <patternFill patternType="solid">
          <fgColor rgb="FFFCE4C4"/>
          <bgColor rgb="FFFCE4C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月ごとの収入と支出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支出</c:v>
          </c:tx>
          <c:spPr>
            <a:solidFill>
              <a:srgbClr val="1C282C"/>
            </a:solidFill>
            <a:ln>
              <a:prstDash val="solid"/>
            </a:ln>
          </c:spPr>
          <c:invertIfNegative val="0"/>
          <c:cat>
            <c:strRef>
              <c:f>年間!$C$6:$N$6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年間!$C$35:$N$35</c:f>
              <c:numCache>
                <c:formatCode>#,##0;\-#,##0;""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F-4DA4-8545-423BBB38E89A}"/>
            </c:ext>
          </c:extLst>
        </c:ser>
        <c:ser>
          <c:idx val="1"/>
          <c:order val="1"/>
          <c:tx>
            <c:v>収入</c:v>
          </c:tx>
          <c:spPr>
            <a:solidFill>
              <a:srgbClr val="0E6B6B"/>
            </a:solidFill>
            <a:ln>
              <a:prstDash val="solid"/>
            </a:ln>
          </c:spPr>
          <c:invertIfNegative val="0"/>
          <c:cat>
            <c:strRef>
              <c:f>年間!$C$6:$N$6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年間!$C$36:$N$36</c:f>
              <c:numCache>
                <c:formatCode>#,##0;\-#,##0;""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F-4DA4-8545-423BBB38E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numFmt formatCode="#,##0;\-#,##0;&quot;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40</xdr:row>
      <xdr:rowOff>0</xdr:rowOff>
    </xdr:from>
    <xdr:ext cx="8640000" cy="2592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5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51.75" x14ac:dyDescent="0.25">
      <c r="A5" s="3" t="s">
        <v>2</v>
      </c>
    </row>
    <row r="6" spans="1:1" ht="51.75" x14ac:dyDescent="0.25">
      <c r="A6" s="3" t="s">
        <v>3</v>
      </c>
    </row>
    <row r="7" spans="1:1" ht="51.75" x14ac:dyDescent="0.25">
      <c r="A7" s="3" t="s">
        <v>4</v>
      </c>
    </row>
    <row r="8" spans="1:1" ht="51.75" x14ac:dyDescent="0.25">
      <c r="A8" s="3" t="s">
        <v>5</v>
      </c>
    </row>
    <row r="9" spans="1:1" ht="17.25" x14ac:dyDescent="0.25">
      <c r="A9" s="3" t="s">
        <v>6</v>
      </c>
    </row>
    <row r="10" spans="1:1" ht="51.75" x14ac:dyDescent="0.25">
      <c r="A10" s="3" t="s">
        <v>7</v>
      </c>
    </row>
    <row r="11" spans="1:1" ht="17.25" x14ac:dyDescent="0.25">
      <c r="A11" s="3" t="s">
        <v>8</v>
      </c>
    </row>
    <row r="13" spans="1:1" ht="34.5" x14ac:dyDescent="0.25">
      <c r="A13" s="3" t="s">
        <v>9</v>
      </c>
    </row>
    <row r="14" spans="1:1" ht="17.25" x14ac:dyDescent="0.25">
      <c r="A14" s="4" t="s">
        <v>10</v>
      </c>
    </row>
    <row r="15" spans="1:1" ht="17.25" x14ac:dyDescent="0.25">
      <c r="A15" s="3" t="s">
        <v>11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5"/>
  <sheetViews>
    <sheetView showGridLines="0" workbookViewId="0"/>
  </sheetViews>
  <sheetFormatPr defaultRowHeight="15" x14ac:dyDescent="0.25"/>
  <cols>
    <col min="1" max="1" width="22" customWidth="1"/>
    <col min="2" max="3" width="12" customWidth="1"/>
    <col min="4" max="4" width="3" customWidth="1"/>
    <col min="5" max="5" width="22" customWidth="1"/>
    <col min="6" max="6" width="3" customWidth="1"/>
    <col min="7" max="7" width="18" customWidth="1"/>
    <col min="8" max="8" width="16" customWidth="1"/>
    <col min="9" max="9" width="8" customWidth="1"/>
    <col min="10" max="10" width="9" customWidth="1"/>
    <col min="11" max="11" width="8" customWidth="1"/>
    <col min="12" max="12" width="6" customWidth="1"/>
    <col min="13" max="13" width="18" customWidth="1"/>
  </cols>
  <sheetData>
    <row r="1" spans="1:13" ht="21.95" customHeight="1" x14ac:dyDescent="0.25">
      <c r="A1" s="43" t="s">
        <v>12</v>
      </c>
      <c r="B1" s="40"/>
      <c r="C1" s="40"/>
      <c r="D1" s="40"/>
      <c r="E1" s="40"/>
      <c r="F1" s="40"/>
      <c r="G1" s="40"/>
      <c r="H1" s="40"/>
      <c r="I1" s="41" t="s">
        <v>13</v>
      </c>
      <c r="J1" s="40"/>
      <c r="K1" s="40"/>
      <c r="L1" s="40"/>
      <c r="M1" s="40"/>
    </row>
    <row r="2" spans="1:13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5.0999999999999996" customHeight="1" x14ac:dyDescent="0.25"/>
    <row r="4" spans="1:13" ht="15.75" x14ac:dyDescent="0.25">
      <c r="A4" s="2" t="s">
        <v>1</v>
      </c>
    </row>
    <row r="5" spans="1:13" ht="17.25" x14ac:dyDescent="0.25">
      <c r="A5" s="5" t="s">
        <v>14</v>
      </c>
      <c r="B5" s="6">
        <v>2026</v>
      </c>
    </row>
    <row r="6" spans="1:13" ht="17.25" x14ac:dyDescent="0.25">
      <c r="A6" s="5" t="s">
        <v>15</v>
      </c>
      <c r="B6" s="7">
        <v>1</v>
      </c>
      <c r="C6" s="8" t="s">
        <v>16</v>
      </c>
    </row>
    <row r="7" spans="1:13" ht="17.25" x14ac:dyDescent="0.25">
      <c r="A7" s="5" t="s">
        <v>17</v>
      </c>
      <c r="B7" s="9" t="str">
        <f>$B$5&amp;"年"&amp;$B$6&amp;"月から"&amp;YEAR(EDATE(DATE($B$5,$B$6,1),11))&amp;"年"&amp;MONTH(EDATE(DATE($B$5,$B$6,1),11))&amp;"月まで"</f>
        <v>2026年1月から2026年12月まで</v>
      </c>
    </row>
    <row r="10" spans="1:13" ht="30" customHeight="1" x14ac:dyDescent="0.25">
      <c r="A10" s="10" t="s">
        <v>18</v>
      </c>
      <c r="B10" s="10" t="s">
        <v>19</v>
      </c>
      <c r="C10" s="10" t="s">
        <v>20</v>
      </c>
      <c r="E10" s="10" t="s">
        <v>21</v>
      </c>
      <c r="G10" s="10" t="s">
        <v>22</v>
      </c>
      <c r="H10" s="10" t="s">
        <v>23</v>
      </c>
      <c r="I10" s="10" t="s">
        <v>24</v>
      </c>
      <c r="J10" s="10" t="s">
        <v>25</v>
      </c>
      <c r="K10" s="10" t="s">
        <v>26</v>
      </c>
      <c r="L10" s="10" t="s">
        <v>27</v>
      </c>
      <c r="M10" s="10" t="s">
        <v>28</v>
      </c>
    </row>
    <row r="11" spans="1:13" ht="17.25" x14ac:dyDescent="0.25">
      <c r="A11" s="11" t="s">
        <v>29</v>
      </c>
      <c r="B11" s="12" t="s">
        <v>30</v>
      </c>
      <c r="C11" s="13"/>
      <c r="E11" s="11" t="s">
        <v>31</v>
      </c>
      <c r="G11" s="11" t="s">
        <v>32</v>
      </c>
      <c r="H11" s="12" t="s">
        <v>32</v>
      </c>
      <c r="I11" s="12"/>
      <c r="J11" s="12"/>
      <c r="K11" s="12"/>
      <c r="L11" s="14" t="str">
        <f>IF($H11="クレジットカード",COUNTIF($H$11:$H11,"クレジットカード"),"")</f>
        <v/>
      </c>
      <c r="M11" s="9" t="str">
        <f>IFERROR(INDEX($G$11:$G$18,MATCH(1,$L$11:$L$18,0)),"")</f>
        <v>クレジットカード</v>
      </c>
    </row>
    <row r="12" spans="1:13" ht="17.25" x14ac:dyDescent="0.25">
      <c r="A12" s="11" t="s">
        <v>33</v>
      </c>
      <c r="B12" s="12" t="s">
        <v>30</v>
      </c>
      <c r="C12" s="13"/>
      <c r="E12" s="11" t="s">
        <v>34</v>
      </c>
      <c r="G12" s="11" t="s">
        <v>35</v>
      </c>
      <c r="H12" s="12" t="s">
        <v>36</v>
      </c>
      <c r="I12" s="12"/>
      <c r="J12" s="12"/>
      <c r="K12" s="12"/>
      <c r="L12" s="14" t="str">
        <f>IF($H12="クレジットカード",COUNTIF($H$11:$H12,"クレジットカード"),"")</f>
        <v/>
      </c>
      <c r="M12" s="9" t="str">
        <f>IFERROR(INDEX($G$11:$G$18,MATCH(2,$L$11:$L$18,0)),"")</f>
        <v/>
      </c>
    </row>
    <row r="13" spans="1:13" ht="17.25" x14ac:dyDescent="0.25">
      <c r="A13" s="11" t="s">
        <v>37</v>
      </c>
      <c r="B13" s="12" t="s">
        <v>30</v>
      </c>
      <c r="C13" s="13"/>
      <c r="E13" s="11" t="s">
        <v>38</v>
      </c>
      <c r="G13" s="11" t="s">
        <v>39</v>
      </c>
      <c r="H13" s="12" t="s">
        <v>39</v>
      </c>
      <c r="I13" s="12"/>
      <c r="J13" s="12" t="s">
        <v>40</v>
      </c>
      <c r="K13" s="12"/>
      <c r="L13" s="14">
        <f>IF($H13="クレジットカード",COUNTIF($H$11:$H13,"クレジットカード"),"")</f>
        <v>1</v>
      </c>
      <c r="M13" s="9" t="str">
        <f>IFERROR(INDEX($G$11:$G$18,MATCH(3,$L$11:$L$18,0)),"")</f>
        <v/>
      </c>
    </row>
    <row r="14" spans="1:13" ht="17.25" x14ac:dyDescent="0.25">
      <c r="A14" s="11" t="s">
        <v>41</v>
      </c>
      <c r="B14" s="12" t="s">
        <v>30</v>
      </c>
      <c r="C14" s="13"/>
      <c r="E14" s="11" t="s">
        <v>42</v>
      </c>
      <c r="G14" s="11"/>
      <c r="H14" s="12"/>
      <c r="I14" s="12"/>
      <c r="J14" s="12"/>
      <c r="K14" s="12"/>
      <c r="L14" s="14" t="str">
        <f>IF($H14="クレジットカード",COUNTIF($H$11:$H14,"クレジットカード"),"")</f>
        <v/>
      </c>
      <c r="M14" s="9" t="str">
        <f>IFERROR(INDEX($G$11:$G$18,MATCH(4,$L$11:$L$18,0)),"")</f>
        <v/>
      </c>
    </row>
    <row r="15" spans="1:13" ht="17.25" x14ac:dyDescent="0.25">
      <c r="A15" s="11" t="s">
        <v>43</v>
      </c>
      <c r="B15" s="12" t="s">
        <v>30</v>
      </c>
      <c r="C15" s="13"/>
      <c r="E15" s="11" t="s">
        <v>44</v>
      </c>
      <c r="G15" s="11"/>
      <c r="H15" s="12"/>
      <c r="I15" s="12"/>
      <c r="J15" s="12"/>
      <c r="K15" s="12"/>
      <c r="L15" s="14" t="str">
        <f>IF($H15="クレジットカード",COUNTIF($H$11:$H15,"クレジットカード"),"")</f>
        <v/>
      </c>
      <c r="M15" s="9" t="str">
        <f>IFERROR(INDEX($G$11:$G$18,MATCH(5,$L$11:$L$18,0)),"")</f>
        <v/>
      </c>
    </row>
    <row r="16" spans="1:13" ht="17.25" x14ac:dyDescent="0.25">
      <c r="A16" s="11" t="s">
        <v>45</v>
      </c>
      <c r="B16" s="12" t="s">
        <v>30</v>
      </c>
      <c r="C16" s="13"/>
      <c r="E16" s="11"/>
      <c r="G16" s="11"/>
      <c r="H16" s="12"/>
      <c r="I16" s="12"/>
      <c r="J16" s="12"/>
      <c r="K16" s="12"/>
      <c r="L16" s="14" t="str">
        <f>IF($H16="クレジットカード",COUNTIF($H$11:$H16,"クレジットカード"),"")</f>
        <v/>
      </c>
      <c r="M16" s="9" t="str">
        <f>IFERROR(INDEX($G$11:$G$18,MATCH(6,$L$11:$L$18,0)),"")</f>
        <v/>
      </c>
    </row>
    <row r="17" spans="1:13" ht="17.25" x14ac:dyDescent="0.25">
      <c r="A17" s="11" t="s">
        <v>46</v>
      </c>
      <c r="B17" s="12" t="s">
        <v>47</v>
      </c>
      <c r="C17" s="13"/>
      <c r="G17" s="11"/>
      <c r="H17" s="12"/>
      <c r="I17" s="12"/>
      <c r="J17" s="12"/>
      <c r="K17" s="12"/>
      <c r="L17" s="14" t="str">
        <f>IF($H17="クレジットカード",COUNTIF($H$11:$H17,"クレジットカード"),"")</f>
        <v/>
      </c>
      <c r="M17" s="9" t="str">
        <f>IFERROR(INDEX($G$11:$G$18,MATCH(7,$L$11:$L$18,0)),"")</f>
        <v/>
      </c>
    </row>
    <row r="18" spans="1:13" ht="17.25" x14ac:dyDescent="0.25">
      <c r="A18" s="11" t="s">
        <v>48</v>
      </c>
      <c r="B18" s="12" t="s">
        <v>47</v>
      </c>
      <c r="C18" s="13"/>
      <c r="G18" s="11"/>
      <c r="H18" s="12"/>
      <c r="I18" s="12"/>
      <c r="J18" s="12"/>
      <c r="K18" s="12"/>
      <c r="L18" s="14" t="str">
        <f>IF($H18="クレジットカード",COUNTIF($H$11:$H18,"クレジットカード"),"")</f>
        <v/>
      </c>
      <c r="M18" s="9" t="str">
        <f>IFERROR(INDEX($G$11:$G$18,MATCH(8,$L$11:$L$18,0)),"")</f>
        <v/>
      </c>
    </row>
    <row r="19" spans="1:13" ht="17.25" x14ac:dyDescent="0.25">
      <c r="A19" s="11" t="s">
        <v>49</v>
      </c>
      <c r="B19" s="12" t="s">
        <v>47</v>
      </c>
      <c r="C19" s="13"/>
    </row>
    <row r="20" spans="1:13" ht="17.25" x14ac:dyDescent="0.25">
      <c r="A20" s="11" t="s">
        <v>50</v>
      </c>
      <c r="B20" s="12" t="s">
        <v>47</v>
      </c>
      <c r="C20" s="13"/>
    </row>
    <row r="21" spans="1:13" ht="17.25" x14ac:dyDescent="0.25">
      <c r="A21" s="11" t="s">
        <v>51</v>
      </c>
      <c r="B21" s="12" t="s">
        <v>47</v>
      </c>
      <c r="C21" s="13"/>
    </row>
    <row r="22" spans="1:13" ht="17.25" x14ac:dyDescent="0.25">
      <c r="A22" s="11" t="s">
        <v>52</v>
      </c>
      <c r="B22" s="12" t="s">
        <v>47</v>
      </c>
      <c r="C22" s="13"/>
    </row>
    <row r="23" spans="1:13" ht="17.25" x14ac:dyDescent="0.25">
      <c r="A23" s="11" t="s">
        <v>53</v>
      </c>
      <c r="B23" s="12" t="s">
        <v>47</v>
      </c>
      <c r="C23" s="13"/>
    </row>
    <row r="24" spans="1:13" ht="17.25" x14ac:dyDescent="0.25">
      <c r="A24" s="11" t="s">
        <v>54</v>
      </c>
      <c r="B24" s="12" t="s">
        <v>47</v>
      </c>
      <c r="C24" s="13"/>
    </row>
    <row r="25" spans="1:13" ht="17.25" x14ac:dyDescent="0.25">
      <c r="A25" s="11" t="s">
        <v>55</v>
      </c>
      <c r="B25" s="12" t="s">
        <v>56</v>
      </c>
      <c r="C25" s="13"/>
    </row>
    <row r="26" spans="1:13" ht="17.25" x14ac:dyDescent="0.25">
      <c r="A26" s="11" t="s">
        <v>57</v>
      </c>
      <c r="B26" s="12" t="s">
        <v>56</v>
      </c>
      <c r="C26" s="13"/>
    </row>
    <row r="27" spans="1:13" ht="17.25" x14ac:dyDescent="0.25">
      <c r="A27" s="11" t="s">
        <v>58</v>
      </c>
      <c r="B27" s="12" t="s">
        <v>59</v>
      </c>
      <c r="C27" s="13"/>
    </row>
    <row r="28" spans="1:13" ht="17.25" x14ac:dyDescent="0.25">
      <c r="A28" s="11" t="s">
        <v>60</v>
      </c>
      <c r="B28" s="12" t="s">
        <v>59</v>
      </c>
      <c r="C28" s="13"/>
    </row>
    <row r="29" spans="1:13" ht="17.25" x14ac:dyDescent="0.25">
      <c r="A29" s="11"/>
      <c r="B29" s="12"/>
      <c r="C29" s="13"/>
    </row>
    <row r="30" spans="1:13" ht="17.25" x14ac:dyDescent="0.25">
      <c r="A30" s="11"/>
      <c r="B30" s="12"/>
      <c r="C30" s="13"/>
    </row>
    <row r="32" spans="1:13" ht="30" customHeight="1" x14ac:dyDescent="0.25">
      <c r="A32" s="39" t="s">
        <v>61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1:13" ht="30" customHeight="1" x14ac:dyDescent="0.25">
      <c r="A33" s="39" t="s">
        <v>62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5" spans="1:13" ht="21.95" customHeight="1" x14ac:dyDescent="0.25">
      <c r="A35" s="42" t="s">
        <v>63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</sheetData>
  <mergeCells count="5">
    <mergeCell ref="A32:M32"/>
    <mergeCell ref="I1:M2"/>
    <mergeCell ref="A35:M35"/>
    <mergeCell ref="A1:H2"/>
    <mergeCell ref="A33:M33"/>
  </mergeCells>
  <dataValidations count="5">
    <dataValidation type="list" allowBlank="1" sqref="B6" xr:uid="{00000000-0002-0000-0100-000000000000}">
      <formula1>"1,4"</formula1>
    </dataValidation>
    <dataValidation type="list" allowBlank="1" sqref="B11:B30" xr:uid="{00000000-0002-0000-0100-000001000000}">
      <formula1>"固定費,変動費,特別費,貯蓄・投資"</formula1>
    </dataValidation>
    <dataValidation type="list" allowBlank="1" sqref="H11:H18" xr:uid="{00000000-0002-0000-0100-000002000000}">
      <formula1>"現金,口座,クレジットカード"</formula1>
    </dataValidation>
    <dataValidation type="list" allowBlank="1" sqref="I11:I18 K11:K18" xr:uid="{00000000-0002-0000-0100-000003000000}">
      <formula1>"1,2,3,4,5,6,7,8,9,10,11,12,13,14,15,16,17,18,19,20,21,22,23,24,25,26,27,28,末"</formula1>
    </dataValidation>
    <dataValidation type="list" allowBlank="1" sqref="J11:J18" xr:uid="{00000000-0002-0000-0100-000004000000}">
      <formula1>"翌月,翌々月"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64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DATE(設定!$B$5+IF(1&lt;設定!$B$6,1,0),1,1)</f>
        <v>46023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75" priority="1">
      <formula>AND(ISNUMBER(A7),OR(A7&lt;$B$4,A7&gt;EOMONTH($B$4,0)))</formula>
    </cfRule>
  </conditionalFormatting>
  <conditionalFormatting sqref="G7:I156">
    <cfRule type="expression" dxfId="74" priority="2">
      <formula>OR(G7="一覧にない",G7="設定を確認")</formula>
    </cfRule>
  </conditionalFormatting>
  <conditionalFormatting sqref="M48">
    <cfRule type="expression" dxfId="73" priority="5">
      <formula>AND(ISNUMBER(M48),M48&lt;0)</formula>
    </cfRule>
  </conditionalFormatting>
  <conditionalFormatting sqref="M50">
    <cfRule type="expression" dxfId="72" priority="6">
      <formula>M50&lt;&gt;0</formula>
    </cfRule>
  </conditionalFormatting>
  <conditionalFormatting sqref="O7:O27">
    <cfRule type="expression" dxfId="71" priority="3">
      <formula>AND(ISNUMBER(O7),O7&lt;0)</formula>
    </cfRule>
  </conditionalFormatting>
  <conditionalFormatting sqref="O30:O33">
    <cfRule type="expression" dxfId="70" priority="4">
      <formula>AND(ISNUMBER(O30),O30&lt;0)</formula>
    </cfRule>
  </conditionalFormatting>
  <dataValidations count="2">
    <dataValidation type="list" allowBlank="1" sqref="B7:B156" xr:uid="{00000000-0002-0000-0200-000000000000}">
      <formula1>KomokuList</formula1>
    </dataValidation>
    <dataValidation type="list" allowBlank="1" sqref="E7:E156" xr:uid="{00000000-0002-0000-02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89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DATE(設定!$B$5+IF(2&lt;設定!$B$6,1,0),2,1)</f>
        <v>46054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69" priority="1">
      <formula>AND(ISNUMBER(A7),OR(A7&lt;$B$4,A7&gt;EOMONTH($B$4,0)))</formula>
    </cfRule>
  </conditionalFormatting>
  <conditionalFormatting sqref="G7:I156">
    <cfRule type="expression" dxfId="68" priority="2">
      <formula>OR(G7="一覧にない",G7="設定を確認")</formula>
    </cfRule>
  </conditionalFormatting>
  <conditionalFormatting sqref="M48">
    <cfRule type="expression" dxfId="67" priority="5">
      <formula>AND(ISNUMBER(M48),M48&lt;0)</formula>
    </cfRule>
  </conditionalFormatting>
  <conditionalFormatting sqref="M50">
    <cfRule type="expression" dxfId="66" priority="6">
      <formula>M50&lt;&gt;0</formula>
    </cfRule>
  </conditionalFormatting>
  <conditionalFormatting sqref="O7:O27">
    <cfRule type="expression" dxfId="65" priority="3">
      <formula>AND(ISNUMBER(O7),O7&lt;0)</formula>
    </cfRule>
  </conditionalFormatting>
  <conditionalFormatting sqref="O30:O33">
    <cfRule type="expression" dxfId="64" priority="4">
      <formula>AND(ISNUMBER(O30),O30&lt;0)</formula>
    </cfRule>
  </conditionalFormatting>
  <dataValidations count="2">
    <dataValidation type="list" allowBlank="1" sqref="B7:B156" xr:uid="{00000000-0002-0000-0300-000000000000}">
      <formula1>KomokuList</formula1>
    </dataValidation>
    <dataValidation type="list" allowBlank="1" sqref="E7:E156" xr:uid="{00000000-0002-0000-03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90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DATE(設定!$B$5+IF(3&lt;設定!$B$6,1,0),3,1)</f>
        <v>46082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63" priority="1">
      <formula>AND(ISNUMBER(A7),OR(A7&lt;$B$4,A7&gt;EOMONTH($B$4,0)))</formula>
    </cfRule>
  </conditionalFormatting>
  <conditionalFormatting sqref="G7:I156">
    <cfRule type="expression" dxfId="62" priority="2">
      <formula>OR(G7="一覧にない",G7="設定を確認")</formula>
    </cfRule>
  </conditionalFormatting>
  <conditionalFormatting sqref="M48">
    <cfRule type="expression" dxfId="61" priority="5">
      <formula>AND(ISNUMBER(M48),M48&lt;0)</formula>
    </cfRule>
  </conditionalFormatting>
  <conditionalFormatting sqref="M50">
    <cfRule type="expression" dxfId="60" priority="6">
      <formula>M50&lt;&gt;0</formula>
    </cfRule>
  </conditionalFormatting>
  <conditionalFormatting sqref="O7:O27">
    <cfRule type="expression" dxfId="59" priority="3">
      <formula>AND(ISNUMBER(O7),O7&lt;0)</formula>
    </cfRule>
  </conditionalFormatting>
  <conditionalFormatting sqref="O30:O33">
    <cfRule type="expression" dxfId="58" priority="4">
      <formula>AND(ISNUMBER(O30),O30&lt;0)</formula>
    </cfRule>
  </conditionalFormatting>
  <dataValidations count="2">
    <dataValidation type="list" allowBlank="1" sqref="B7:B156" xr:uid="{00000000-0002-0000-0400-000000000000}">
      <formula1>KomokuList</formula1>
    </dataValidation>
    <dataValidation type="list" allowBlank="1" sqref="E7:E156" xr:uid="{00000000-0002-0000-04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91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DATE(設定!$B$5+IF(4&lt;設定!$B$6,1,0),4,1)</f>
        <v>46113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57" priority="1">
      <formula>AND(ISNUMBER(A7),OR(A7&lt;$B$4,A7&gt;EOMONTH($B$4,0)))</formula>
    </cfRule>
  </conditionalFormatting>
  <conditionalFormatting sqref="G7:I156">
    <cfRule type="expression" dxfId="56" priority="2">
      <formula>OR(G7="一覧にない",G7="設定を確認")</formula>
    </cfRule>
  </conditionalFormatting>
  <conditionalFormatting sqref="M48">
    <cfRule type="expression" dxfId="55" priority="5">
      <formula>AND(ISNUMBER(M48),M48&lt;0)</formula>
    </cfRule>
  </conditionalFormatting>
  <conditionalFormatting sqref="M50">
    <cfRule type="expression" dxfId="54" priority="6">
      <formula>M50&lt;&gt;0</formula>
    </cfRule>
  </conditionalFormatting>
  <conditionalFormatting sqref="O7:O27">
    <cfRule type="expression" dxfId="53" priority="3">
      <formula>AND(ISNUMBER(O7),O7&lt;0)</formula>
    </cfRule>
  </conditionalFormatting>
  <conditionalFormatting sqref="O30:O33">
    <cfRule type="expression" dxfId="52" priority="4">
      <formula>AND(ISNUMBER(O30),O30&lt;0)</formula>
    </cfRule>
  </conditionalFormatting>
  <dataValidations count="2">
    <dataValidation type="list" allowBlank="1" sqref="B7:B156" xr:uid="{00000000-0002-0000-0500-000000000000}">
      <formula1>KomokuList</formula1>
    </dataValidation>
    <dataValidation type="list" allowBlank="1" sqref="E7:E156" xr:uid="{00000000-0002-0000-05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92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DATE(設定!$B$5+IF(5&lt;設定!$B$6,1,0),5,1)</f>
        <v>46143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51" priority="1">
      <formula>AND(ISNUMBER(A7),OR(A7&lt;$B$4,A7&gt;EOMONTH($B$4,0)))</formula>
    </cfRule>
  </conditionalFormatting>
  <conditionalFormatting sqref="G7:I156">
    <cfRule type="expression" dxfId="50" priority="2">
      <formula>OR(G7="一覧にない",G7="設定を確認")</formula>
    </cfRule>
  </conditionalFormatting>
  <conditionalFormatting sqref="M48">
    <cfRule type="expression" dxfId="49" priority="5">
      <formula>AND(ISNUMBER(M48),M48&lt;0)</formula>
    </cfRule>
  </conditionalFormatting>
  <conditionalFormatting sqref="M50">
    <cfRule type="expression" dxfId="48" priority="6">
      <formula>M50&lt;&gt;0</formula>
    </cfRule>
  </conditionalFormatting>
  <conditionalFormatting sqref="O7:O27">
    <cfRule type="expression" dxfId="47" priority="3">
      <formula>AND(ISNUMBER(O7),O7&lt;0)</formula>
    </cfRule>
  </conditionalFormatting>
  <conditionalFormatting sqref="O30:O33">
    <cfRule type="expression" dxfId="46" priority="4">
      <formula>AND(ISNUMBER(O30),O30&lt;0)</formula>
    </cfRule>
  </conditionalFormatting>
  <dataValidations count="2">
    <dataValidation type="list" allowBlank="1" sqref="B7:B156" xr:uid="{00000000-0002-0000-0600-000000000000}">
      <formula1>KomokuList</formula1>
    </dataValidation>
    <dataValidation type="list" allowBlank="1" sqref="E7:E156" xr:uid="{00000000-0002-0000-06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93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DATE(設定!$B$5+IF(6&lt;設定!$B$6,1,0),6,1)</f>
        <v>46174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45" priority="1">
      <formula>AND(ISNUMBER(A7),OR(A7&lt;$B$4,A7&gt;EOMONTH($B$4,0)))</formula>
    </cfRule>
  </conditionalFormatting>
  <conditionalFormatting sqref="G7:I156">
    <cfRule type="expression" dxfId="44" priority="2">
      <formula>OR(G7="一覧にない",G7="設定を確認")</formula>
    </cfRule>
  </conditionalFormatting>
  <conditionalFormatting sqref="M48">
    <cfRule type="expression" dxfId="43" priority="5">
      <formula>AND(ISNUMBER(M48),M48&lt;0)</formula>
    </cfRule>
  </conditionalFormatting>
  <conditionalFormatting sqref="M50">
    <cfRule type="expression" dxfId="42" priority="6">
      <formula>M50&lt;&gt;0</formula>
    </cfRule>
  </conditionalFormatting>
  <conditionalFormatting sqref="O7:O27">
    <cfRule type="expression" dxfId="41" priority="3">
      <formula>AND(ISNUMBER(O7),O7&lt;0)</formula>
    </cfRule>
  </conditionalFormatting>
  <conditionalFormatting sqref="O30:O33">
    <cfRule type="expression" dxfId="40" priority="4">
      <formula>AND(ISNUMBER(O30),O30&lt;0)</formula>
    </cfRule>
  </conditionalFormatting>
  <dataValidations count="2">
    <dataValidation type="list" allowBlank="1" sqref="B7:B156" xr:uid="{00000000-0002-0000-0700-000000000000}">
      <formula1>KomokuList</formula1>
    </dataValidation>
    <dataValidation type="list" allowBlank="1" sqref="E7:E156" xr:uid="{00000000-0002-0000-07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94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DATE(設定!$B$5+IF(7&lt;設定!$B$6,1,0),7,1)</f>
        <v>46204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39" priority="1">
      <formula>AND(ISNUMBER(A7),OR(A7&lt;$B$4,A7&gt;EOMONTH($B$4,0)))</formula>
    </cfRule>
  </conditionalFormatting>
  <conditionalFormatting sqref="G7:I156">
    <cfRule type="expression" dxfId="38" priority="2">
      <formula>OR(G7="一覧にない",G7="設定を確認")</formula>
    </cfRule>
  </conditionalFormatting>
  <conditionalFormatting sqref="M48">
    <cfRule type="expression" dxfId="37" priority="5">
      <formula>AND(ISNUMBER(M48),M48&lt;0)</formula>
    </cfRule>
  </conditionalFormatting>
  <conditionalFormatting sqref="M50">
    <cfRule type="expression" dxfId="36" priority="6">
      <formula>M50&lt;&gt;0</formula>
    </cfRule>
  </conditionalFormatting>
  <conditionalFormatting sqref="O7:O27">
    <cfRule type="expression" dxfId="35" priority="3">
      <formula>AND(ISNUMBER(O7),O7&lt;0)</formula>
    </cfRule>
  </conditionalFormatting>
  <conditionalFormatting sqref="O30:O33">
    <cfRule type="expression" dxfId="34" priority="4">
      <formula>AND(ISNUMBER(O30),O30&lt;0)</formula>
    </cfRule>
  </conditionalFormatting>
  <dataValidations count="2">
    <dataValidation type="list" allowBlank="1" sqref="B7:B156" xr:uid="{00000000-0002-0000-0800-000000000000}">
      <formula1>KomokuList</formula1>
    </dataValidation>
    <dataValidation type="list" allowBlank="1" sqref="E7:E156" xr:uid="{00000000-0002-0000-08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95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DATE(設定!$B$5+IF(8&lt;設定!$B$6,1,0),8,1)</f>
        <v>46235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33" priority="1">
      <formula>AND(ISNUMBER(A7),OR(A7&lt;$B$4,A7&gt;EOMONTH($B$4,0)))</formula>
    </cfRule>
  </conditionalFormatting>
  <conditionalFormatting sqref="G7:I156">
    <cfRule type="expression" dxfId="32" priority="2">
      <formula>OR(G7="一覧にない",G7="設定を確認")</formula>
    </cfRule>
  </conditionalFormatting>
  <conditionalFormatting sqref="M48">
    <cfRule type="expression" dxfId="31" priority="5">
      <formula>AND(ISNUMBER(M48),M48&lt;0)</formula>
    </cfRule>
  </conditionalFormatting>
  <conditionalFormatting sqref="M50">
    <cfRule type="expression" dxfId="30" priority="6">
      <formula>M50&lt;&gt;0</formula>
    </cfRule>
  </conditionalFormatting>
  <conditionalFormatting sqref="O7:O27">
    <cfRule type="expression" dxfId="29" priority="3">
      <formula>AND(ISNUMBER(O7),O7&lt;0)</formula>
    </cfRule>
  </conditionalFormatting>
  <conditionalFormatting sqref="O30:O33">
    <cfRule type="expression" dxfId="28" priority="4">
      <formula>AND(ISNUMBER(O30),O30&lt;0)</formula>
    </cfRule>
  </conditionalFormatting>
  <dataValidations count="2">
    <dataValidation type="list" allowBlank="1" sqref="B7:B156" xr:uid="{00000000-0002-0000-0900-000000000000}">
      <formula1>KomokuList</formula1>
    </dataValidation>
    <dataValidation type="list" allowBlank="1" sqref="E7:E156" xr:uid="{00000000-0002-0000-09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96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DATE(設定!$B$5+IF(9&lt;設定!$B$6,1,0),9,1)</f>
        <v>46266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27" priority="1">
      <formula>AND(ISNUMBER(A7),OR(A7&lt;$B$4,A7&gt;EOMONTH($B$4,0)))</formula>
    </cfRule>
  </conditionalFormatting>
  <conditionalFormatting sqref="G7:I156">
    <cfRule type="expression" dxfId="26" priority="2">
      <formula>OR(G7="一覧にない",G7="設定を確認")</formula>
    </cfRule>
  </conditionalFormatting>
  <conditionalFormatting sqref="M48">
    <cfRule type="expression" dxfId="25" priority="5">
      <formula>AND(ISNUMBER(M48),M48&lt;0)</formula>
    </cfRule>
  </conditionalFormatting>
  <conditionalFormatting sqref="M50">
    <cfRule type="expression" dxfId="24" priority="6">
      <formula>M50&lt;&gt;0</formula>
    </cfRule>
  </conditionalFormatting>
  <conditionalFormatting sqref="O7:O27">
    <cfRule type="expression" dxfId="23" priority="3">
      <formula>AND(ISNUMBER(O7),O7&lt;0)</formula>
    </cfRule>
  </conditionalFormatting>
  <conditionalFormatting sqref="O30:O33">
    <cfRule type="expression" dxfId="22" priority="4">
      <formula>AND(ISNUMBER(O30),O30&lt;0)</formula>
    </cfRule>
  </conditionalFormatting>
  <dataValidations count="2">
    <dataValidation type="list" allowBlank="1" sqref="B7:B156" xr:uid="{00000000-0002-0000-0A00-000000000000}">
      <formula1>KomokuList</formula1>
    </dataValidation>
    <dataValidation type="list" allowBlank="1" sqref="E7:E156" xr:uid="{00000000-0002-0000-0A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97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DATE(設定!$B$5+IF(10&lt;設定!$B$6,1,0),10,1)</f>
        <v>46296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21" priority="1">
      <formula>AND(ISNUMBER(A7),OR(A7&lt;$B$4,A7&gt;EOMONTH($B$4,0)))</formula>
    </cfRule>
  </conditionalFormatting>
  <conditionalFormatting sqref="G7:I156">
    <cfRule type="expression" dxfId="20" priority="2">
      <formula>OR(G7="一覧にない",G7="設定を確認")</formula>
    </cfRule>
  </conditionalFormatting>
  <conditionalFormatting sqref="M48">
    <cfRule type="expression" dxfId="19" priority="5">
      <formula>AND(ISNUMBER(M48),M48&lt;0)</formula>
    </cfRule>
  </conditionalFormatting>
  <conditionalFormatting sqref="M50">
    <cfRule type="expression" dxfId="18" priority="6">
      <formula>M50&lt;&gt;0</formula>
    </cfRule>
  </conditionalFormatting>
  <conditionalFormatting sqref="O7:O27">
    <cfRule type="expression" dxfId="17" priority="3">
      <formula>AND(ISNUMBER(O7),O7&lt;0)</formula>
    </cfRule>
  </conditionalFormatting>
  <conditionalFormatting sqref="O30:O33">
    <cfRule type="expression" dxfId="16" priority="4">
      <formula>AND(ISNUMBER(O30),O30&lt;0)</formula>
    </cfRule>
  </conditionalFormatting>
  <dataValidations count="2">
    <dataValidation type="list" allowBlank="1" sqref="B7:B156" xr:uid="{00000000-0002-0000-0B00-000000000000}">
      <formula1>KomokuList</formula1>
    </dataValidation>
    <dataValidation type="list" allowBlank="1" sqref="E7:E156" xr:uid="{00000000-0002-0000-0B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98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DATE(設定!$B$5+IF(11&lt;設定!$B$6,1,0),11,1)</f>
        <v>46327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15" priority="1">
      <formula>AND(ISNUMBER(A7),OR(A7&lt;$B$4,A7&gt;EOMONTH($B$4,0)))</formula>
    </cfRule>
  </conditionalFormatting>
  <conditionalFormatting sqref="G7:I156">
    <cfRule type="expression" dxfId="14" priority="2">
      <formula>OR(G7="一覧にない",G7="設定を確認")</formula>
    </cfRule>
  </conditionalFormatting>
  <conditionalFormatting sqref="M48">
    <cfRule type="expression" dxfId="13" priority="5">
      <formula>AND(ISNUMBER(M48),M48&lt;0)</formula>
    </cfRule>
  </conditionalFormatting>
  <conditionalFormatting sqref="M50">
    <cfRule type="expression" dxfId="12" priority="6">
      <formula>M50&lt;&gt;0</formula>
    </cfRule>
  </conditionalFormatting>
  <conditionalFormatting sqref="O7:O27">
    <cfRule type="expression" dxfId="11" priority="3">
      <formula>AND(ISNUMBER(O7),O7&lt;0)</formula>
    </cfRule>
  </conditionalFormatting>
  <conditionalFormatting sqref="O30:O33">
    <cfRule type="expression" dxfId="10" priority="4">
      <formula>AND(ISNUMBER(O30),O30&lt;0)</formula>
    </cfRule>
  </conditionalFormatting>
  <dataValidations count="2">
    <dataValidation type="list" allowBlank="1" sqref="B7:B156" xr:uid="{00000000-0002-0000-0C00-000000000000}">
      <formula1>KomokuList</formula1>
    </dataValidation>
    <dataValidation type="list" allowBlank="1" sqref="E7:E156" xr:uid="{00000000-0002-0000-0C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15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.42578125" customWidth="1"/>
    <col min="2" max="2" width="19" customWidth="1"/>
    <col min="3" max="3" width="20" customWidth="1"/>
    <col min="4" max="4" width="10.42578125" customWidth="1"/>
    <col min="5" max="5" width="16" customWidth="1"/>
    <col min="6" max="6" width="12" customWidth="1"/>
    <col min="7" max="7" width="11" customWidth="1"/>
    <col min="8" max="8" width="15" customWidth="1"/>
    <col min="9" max="9" width="11" customWidth="1"/>
    <col min="10" max="10" width="2" customWidth="1"/>
    <col min="11" max="11" width="22" customWidth="1"/>
    <col min="12" max="12" width="11" customWidth="1"/>
    <col min="13" max="13" width="10" customWidth="1"/>
    <col min="14" max="15" width="10.42578125" customWidth="1"/>
  </cols>
  <sheetData>
    <row r="1" spans="1:15" ht="21.95" customHeight="1" x14ac:dyDescent="0.25">
      <c r="A1" s="43" t="s">
        <v>99</v>
      </c>
      <c r="B1" s="40"/>
      <c r="C1" s="40"/>
      <c r="D1" s="40"/>
      <c r="E1" s="40"/>
      <c r="F1" s="40"/>
      <c r="G1" s="40"/>
      <c r="H1" s="40"/>
      <c r="I1" s="40"/>
      <c r="J1" s="41" t="s">
        <v>65</v>
      </c>
      <c r="K1" s="40"/>
      <c r="L1" s="40"/>
      <c r="M1" s="40"/>
      <c r="N1" s="40"/>
      <c r="O1" s="40"/>
    </row>
    <row r="2" spans="1:15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5.0999999999999996" customHeight="1" x14ac:dyDescent="0.25"/>
    <row r="4" spans="1:15" ht="17.25" x14ac:dyDescent="0.25">
      <c r="A4" s="5" t="s">
        <v>66</v>
      </c>
      <c r="B4" s="15">
        <f>DATE(設定!$B$5+IF(12&lt;設定!$B$6,1,0),12,1)</f>
        <v>46357</v>
      </c>
      <c r="D4" s="2" t="s">
        <v>1</v>
      </c>
    </row>
    <row r="5" spans="1:15" x14ac:dyDescent="0.25">
      <c r="A5" s="8" t="s">
        <v>67</v>
      </c>
    </row>
    <row r="6" spans="1:15" ht="30" customHeight="1" x14ac:dyDescent="0.25">
      <c r="A6" s="10" t="s">
        <v>68</v>
      </c>
      <c r="B6" s="10" t="s">
        <v>69</v>
      </c>
      <c r="C6" s="10" t="s">
        <v>70</v>
      </c>
      <c r="D6" s="10" t="s">
        <v>71</v>
      </c>
      <c r="E6" s="10" t="s">
        <v>72</v>
      </c>
      <c r="F6" s="10" t="s">
        <v>73</v>
      </c>
      <c r="G6" s="10" t="s">
        <v>19</v>
      </c>
      <c r="H6" s="10" t="s">
        <v>74</v>
      </c>
      <c r="I6" s="10" t="s">
        <v>75</v>
      </c>
      <c r="K6" s="16" t="s">
        <v>69</v>
      </c>
      <c r="L6" s="16" t="s">
        <v>19</v>
      </c>
      <c r="M6" s="16" t="s">
        <v>76</v>
      </c>
      <c r="N6" s="16" t="s">
        <v>77</v>
      </c>
      <c r="O6" s="16" t="s">
        <v>78</v>
      </c>
    </row>
    <row r="7" spans="1:15" ht="17.25" x14ac:dyDescent="0.25">
      <c r="A7" s="17"/>
      <c r="B7" s="11"/>
      <c r="C7" s="11"/>
      <c r="D7" s="13"/>
      <c r="E7" s="11"/>
      <c r="F7" s="11"/>
      <c r="G7" s="14" t="str">
        <f t="shared" ref="G7:G38" si="0">IF($B7="","",IFERROR(INDEX(KomokuBunrui,MATCH($B7,KomokuList,0))&amp;"","一覧にない"))</f>
        <v/>
      </c>
      <c r="H7" s="14" t="str">
        <f t="shared" ref="H7:H38" si="1">IF($E7="","",IFERROR(INDEX(PayType,MATCH($E7,PayList,0))&amp;"","一覧にない"))</f>
        <v/>
      </c>
      <c r="I7" s="18" t="str">
        <f t="shared" ref="I7:I38" si="2">IF(OR($A7="",$H7&lt;&gt;"クレジットカード"),"",IFERROR(EDATE(DATE(YEAR($A7),MONTH($A7),1),IF(DAY($A7)&lt;=MIN(IF(INDEX(PayShime,MATCH($E7,PayList,0))="末",31,VALUE(INDEX(PayShime,MATCH($E7,PayList,0))&amp;"")),DAY(EOMONTH($A7,0))),0,1)+IF(INDEX(PayTsuki,MATCH($E7,PayList,0))="翌々月",2,1)),"設定を確認"))</f>
        <v/>
      </c>
      <c r="K7" s="9" t="str">
        <f>IF(設定!$A$11="","",設定!$A$11)</f>
        <v>住居費</v>
      </c>
      <c r="L7" s="14" t="str">
        <f>IF(K7="","",設定!$B$11&amp;"")</f>
        <v>固定費</v>
      </c>
      <c r="M7" s="19" t="str">
        <f>IF(OR(K7="",設定!$C$11=""),"",設定!$C$11)</f>
        <v/>
      </c>
      <c r="N7" s="19">
        <f t="shared" ref="N7:N26" si="3">IF(K7="","",SUMIFS($D$7:$D$156,$B$7:$B$156,K7))</f>
        <v>0</v>
      </c>
      <c r="O7" s="19" t="str">
        <f t="shared" ref="O7:O26" si="4">IF(OR(K7="",M7=""),"",M7-N7)</f>
        <v/>
      </c>
    </row>
    <row r="8" spans="1:15" ht="17.25" x14ac:dyDescent="0.25">
      <c r="A8" s="17"/>
      <c r="B8" s="11"/>
      <c r="C8" s="11"/>
      <c r="D8" s="13"/>
      <c r="E8" s="11"/>
      <c r="F8" s="11"/>
      <c r="G8" s="14" t="str">
        <f t="shared" si="0"/>
        <v/>
      </c>
      <c r="H8" s="14" t="str">
        <f t="shared" si="1"/>
        <v/>
      </c>
      <c r="I8" s="18" t="str">
        <f t="shared" si="2"/>
        <v/>
      </c>
      <c r="K8" s="9" t="str">
        <f>IF(設定!$A$12="","",設定!$A$12)</f>
        <v>水道光熱費</v>
      </c>
      <c r="L8" s="14" t="str">
        <f>IF(K8="","",設定!$B$12&amp;"")</f>
        <v>固定費</v>
      </c>
      <c r="M8" s="19" t="str">
        <f>IF(OR(K8="",設定!$C$12=""),"",設定!$C$12)</f>
        <v/>
      </c>
      <c r="N8" s="19">
        <f t="shared" si="3"/>
        <v>0</v>
      </c>
      <c r="O8" s="19" t="str">
        <f t="shared" si="4"/>
        <v/>
      </c>
    </row>
    <row r="9" spans="1:15" ht="17.25" x14ac:dyDescent="0.25">
      <c r="A9" s="17"/>
      <c r="B9" s="11"/>
      <c r="C9" s="11"/>
      <c r="D9" s="13"/>
      <c r="E9" s="11"/>
      <c r="F9" s="11"/>
      <c r="G9" s="14" t="str">
        <f t="shared" si="0"/>
        <v/>
      </c>
      <c r="H9" s="14" t="str">
        <f t="shared" si="1"/>
        <v/>
      </c>
      <c r="I9" s="18" t="str">
        <f t="shared" si="2"/>
        <v/>
      </c>
      <c r="K9" s="9" t="str">
        <f>IF(設定!$A$13="","",設定!$A$13)</f>
        <v>通信費</v>
      </c>
      <c r="L9" s="14" t="str">
        <f>IF(K9="","",設定!$B$13&amp;"")</f>
        <v>固定費</v>
      </c>
      <c r="M9" s="19" t="str">
        <f>IF(OR(K9="",設定!$C$13=""),"",設定!$C$13)</f>
        <v/>
      </c>
      <c r="N9" s="19">
        <f t="shared" si="3"/>
        <v>0</v>
      </c>
      <c r="O9" s="19" t="str">
        <f t="shared" si="4"/>
        <v/>
      </c>
    </row>
    <row r="10" spans="1:15" ht="17.25" x14ac:dyDescent="0.25">
      <c r="A10" s="17"/>
      <c r="B10" s="11"/>
      <c r="C10" s="11"/>
      <c r="D10" s="13"/>
      <c r="E10" s="11"/>
      <c r="F10" s="11"/>
      <c r="G10" s="14" t="str">
        <f t="shared" si="0"/>
        <v/>
      </c>
      <c r="H10" s="14" t="str">
        <f t="shared" si="1"/>
        <v/>
      </c>
      <c r="I10" s="18" t="str">
        <f t="shared" si="2"/>
        <v/>
      </c>
      <c r="K10" s="9" t="str">
        <f>IF(設定!$A$14="","",設定!$A$14)</f>
        <v>保険料</v>
      </c>
      <c r="L10" s="14" t="str">
        <f>IF(K10="","",設定!$B$14&amp;"")</f>
        <v>固定費</v>
      </c>
      <c r="M10" s="19" t="str">
        <f>IF(OR(K10="",設定!$C$14=""),"",設定!$C$14)</f>
        <v/>
      </c>
      <c r="N10" s="19">
        <f t="shared" si="3"/>
        <v>0</v>
      </c>
      <c r="O10" s="19" t="str">
        <f t="shared" si="4"/>
        <v/>
      </c>
    </row>
    <row r="11" spans="1:15" ht="17.25" x14ac:dyDescent="0.25">
      <c r="A11" s="17"/>
      <c r="B11" s="11"/>
      <c r="C11" s="11"/>
      <c r="D11" s="13"/>
      <c r="E11" s="11"/>
      <c r="F11" s="11"/>
      <c r="G11" s="14" t="str">
        <f t="shared" si="0"/>
        <v/>
      </c>
      <c r="H11" s="14" t="str">
        <f t="shared" si="1"/>
        <v/>
      </c>
      <c r="I11" s="18" t="str">
        <f t="shared" si="2"/>
        <v/>
      </c>
      <c r="K11" s="9" t="str">
        <f>IF(設定!$A$15="","",設定!$A$15)</f>
        <v>サブスク</v>
      </c>
      <c r="L11" s="14" t="str">
        <f>IF(K11="","",設定!$B$15&amp;"")</f>
        <v>固定費</v>
      </c>
      <c r="M11" s="19" t="str">
        <f>IF(OR(K11="",設定!$C$15=""),"",設定!$C$15)</f>
        <v/>
      </c>
      <c r="N11" s="19">
        <f t="shared" si="3"/>
        <v>0</v>
      </c>
      <c r="O11" s="19" t="str">
        <f t="shared" si="4"/>
        <v/>
      </c>
    </row>
    <row r="12" spans="1:15" ht="17.25" x14ac:dyDescent="0.25">
      <c r="A12" s="17"/>
      <c r="B12" s="11"/>
      <c r="C12" s="11"/>
      <c r="D12" s="13"/>
      <c r="E12" s="11"/>
      <c r="F12" s="11"/>
      <c r="G12" s="14" t="str">
        <f t="shared" si="0"/>
        <v/>
      </c>
      <c r="H12" s="14" t="str">
        <f t="shared" si="1"/>
        <v/>
      </c>
      <c r="I12" s="18" t="str">
        <f t="shared" si="2"/>
        <v/>
      </c>
      <c r="K12" s="9" t="str">
        <f>IF(設定!$A$16="","",設定!$A$16)</f>
        <v>教育費</v>
      </c>
      <c r="L12" s="14" t="str">
        <f>IF(K12="","",設定!$B$16&amp;"")</f>
        <v>固定費</v>
      </c>
      <c r="M12" s="19" t="str">
        <f>IF(OR(K12="",設定!$C$16=""),"",設定!$C$16)</f>
        <v/>
      </c>
      <c r="N12" s="19">
        <f t="shared" si="3"/>
        <v>0</v>
      </c>
      <c r="O12" s="19" t="str">
        <f t="shared" si="4"/>
        <v/>
      </c>
    </row>
    <row r="13" spans="1:15" ht="17.25" x14ac:dyDescent="0.25">
      <c r="A13" s="17"/>
      <c r="B13" s="11"/>
      <c r="C13" s="11"/>
      <c r="D13" s="13"/>
      <c r="E13" s="11"/>
      <c r="F13" s="11"/>
      <c r="G13" s="14" t="str">
        <f t="shared" si="0"/>
        <v/>
      </c>
      <c r="H13" s="14" t="str">
        <f t="shared" si="1"/>
        <v/>
      </c>
      <c r="I13" s="18" t="str">
        <f t="shared" si="2"/>
        <v/>
      </c>
      <c r="K13" s="9" t="str">
        <f>IF(設定!$A$17="","",設定!$A$17)</f>
        <v>食費</v>
      </c>
      <c r="L13" s="14" t="str">
        <f>IF(K13="","",設定!$B$17&amp;"")</f>
        <v>変動費</v>
      </c>
      <c r="M13" s="19" t="str">
        <f>IF(OR(K13="",設定!$C$17=""),"",設定!$C$17)</f>
        <v/>
      </c>
      <c r="N13" s="19">
        <f t="shared" si="3"/>
        <v>0</v>
      </c>
      <c r="O13" s="19" t="str">
        <f t="shared" si="4"/>
        <v/>
      </c>
    </row>
    <row r="14" spans="1:15" ht="17.25" x14ac:dyDescent="0.25">
      <c r="A14" s="17"/>
      <c r="B14" s="11"/>
      <c r="C14" s="11"/>
      <c r="D14" s="13"/>
      <c r="E14" s="11"/>
      <c r="F14" s="11"/>
      <c r="G14" s="14" t="str">
        <f t="shared" si="0"/>
        <v/>
      </c>
      <c r="H14" s="14" t="str">
        <f t="shared" si="1"/>
        <v/>
      </c>
      <c r="I14" s="18" t="str">
        <f t="shared" si="2"/>
        <v/>
      </c>
      <c r="K14" s="9" t="str">
        <f>IF(設定!$A$18="","",設定!$A$18)</f>
        <v>日用品</v>
      </c>
      <c r="L14" s="14" t="str">
        <f>IF(K14="","",設定!$B$18&amp;"")</f>
        <v>変動費</v>
      </c>
      <c r="M14" s="19" t="str">
        <f>IF(OR(K14="",設定!$C$18=""),"",設定!$C$18)</f>
        <v/>
      </c>
      <c r="N14" s="19">
        <f t="shared" si="3"/>
        <v>0</v>
      </c>
      <c r="O14" s="19" t="str">
        <f t="shared" si="4"/>
        <v/>
      </c>
    </row>
    <row r="15" spans="1:15" ht="17.25" x14ac:dyDescent="0.25">
      <c r="A15" s="17"/>
      <c r="B15" s="11"/>
      <c r="C15" s="11"/>
      <c r="D15" s="13"/>
      <c r="E15" s="11"/>
      <c r="F15" s="11"/>
      <c r="G15" s="14" t="str">
        <f t="shared" si="0"/>
        <v/>
      </c>
      <c r="H15" s="14" t="str">
        <f t="shared" si="1"/>
        <v/>
      </c>
      <c r="I15" s="18" t="str">
        <f t="shared" si="2"/>
        <v/>
      </c>
      <c r="K15" s="9" t="str">
        <f>IF(設定!$A$19="","",設定!$A$19)</f>
        <v>交通費</v>
      </c>
      <c r="L15" s="14" t="str">
        <f>IF(K15="","",設定!$B$19&amp;"")</f>
        <v>変動費</v>
      </c>
      <c r="M15" s="19" t="str">
        <f>IF(OR(K15="",設定!$C$19=""),"",設定!$C$19)</f>
        <v/>
      </c>
      <c r="N15" s="19">
        <f t="shared" si="3"/>
        <v>0</v>
      </c>
      <c r="O15" s="19" t="str">
        <f t="shared" si="4"/>
        <v/>
      </c>
    </row>
    <row r="16" spans="1:15" ht="17.25" x14ac:dyDescent="0.25">
      <c r="A16" s="17"/>
      <c r="B16" s="11"/>
      <c r="C16" s="11"/>
      <c r="D16" s="13"/>
      <c r="E16" s="11"/>
      <c r="F16" s="11"/>
      <c r="G16" s="14" t="str">
        <f t="shared" si="0"/>
        <v/>
      </c>
      <c r="H16" s="14" t="str">
        <f t="shared" si="1"/>
        <v/>
      </c>
      <c r="I16" s="18" t="str">
        <f t="shared" si="2"/>
        <v/>
      </c>
      <c r="K16" s="9" t="str">
        <f>IF(設定!$A$20="","",設定!$A$20)</f>
        <v>医療費</v>
      </c>
      <c r="L16" s="14" t="str">
        <f>IF(K16="","",設定!$B$20&amp;"")</f>
        <v>変動費</v>
      </c>
      <c r="M16" s="19" t="str">
        <f>IF(OR(K16="",設定!$C$20=""),"",設定!$C$20)</f>
        <v/>
      </c>
      <c r="N16" s="19">
        <f t="shared" si="3"/>
        <v>0</v>
      </c>
      <c r="O16" s="19" t="str">
        <f t="shared" si="4"/>
        <v/>
      </c>
    </row>
    <row r="17" spans="1:15" ht="17.25" x14ac:dyDescent="0.25">
      <c r="A17" s="17"/>
      <c r="B17" s="11"/>
      <c r="C17" s="11"/>
      <c r="D17" s="13"/>
      <c r="E17" s="11"/>
      <c r="F17" s="11"/>
      <c r="G17" s="14" t="str">
        <f t="shared" si="0"/>
        <v/>
      </c>
      <c r="H17" s="14" t="str">
        <f t="shared" si="1"/>
        <v/>
      </c>
      <c r="I17" s="18" t="str">
        <f t="shared" si="2"/>
        <v/>
      </c>
      <c r="K17" s="9" t="str">
        <f>IF(設定!$A$21="","",設定!$A$21)</f>
        <v>衣服・美容</v>
      </c>
      <c r="L17" s="14" t="str">
        <f>IF(K17="","",設定!$B$21&amp;"")</f>
        <v>変動費</v>
      </c>
      <c r="M17" s="19" t="str">
        <f>IF(OR(K17="",設定!$C$21=""),"",設定!$C$21)</f>
        <v/>
      </c>
      <c r="N17" s="19">
        <f t="shared" si="3"/>
        <v>0</v>
      </c>
      <c r="O17" s="19" t="str">
        <f t="shared" si="4"/>
        <v/>
      </c>
    </row>
    <row r="18" spans="1:15" ht="17.25" x14ac:dyDescent="0.25">
      <c r="A18" s="17"/>
      <c r="B18" s="11"/>
      <c r="C18" s="11"/>
      <c r="D18" s="13"/>
      <c r="E18" s="11"/>
      <c r="F18" s="11"/>
      <c r="G18" s="14" t="str">
        <f t="shared" si="0"/>
        <v/>
      </c>
      <c r="H18" s="14" t="str">
        <f t="shared" si="1"/>
        <v/>
      </c>
      <c r="I18" s="18" t="str">
        <f t="shared" si="2"/>
        <v/>
      </c>
      <c r="K18" s="9" t="str">
        <f>IF(設定!$A$22="","",設定!$A$22)</f>
        <v>交際費</v>
      </c>
      <c r="L18" s="14" t="str">
        <f>IF(K18="","",設定!$B$22&amp;"")</f>
        <v>変動費</v>
      </c>
      <c r="M18" s="19" t="str">
        <f>IF(OR(K18="",設定!$C$22=""),"",設定!$C$22)</f>
        <v/>
      </c>
      <c r="N18" s="19">
        <f t="shared" si="3"/>
        <v>0</v>
      </c>
      <c r="O18" s="19" t="str">
        <f t="shared" si="4"/>
        <v/>
      </c>
    </row>
    <row r="19" spans="1:15" ht="17.25" x14ac:dyDescent="0.25">
      <c r="A19" s="17"/>
      <c r="B19" s="11"/>
      <c r="C19" s="11"/>
      <c r="D19" s="13"/>
      <c r="E19" s="11"/>
      <c r="F19" s="11"/>
      <c r="G19" s="14" t="str">
        <f t="shared" si="0"/>
        <v/>
      </c>
      <c r="H19" s="14" t="str">
        <f t="shared" si="1"/>
        <v/>
      </c>
      <c r="I19" s="18" t="str">
        <f t="shared" si="2"/>
        <v/>
      </c>
      <c r="K19" s="9" t="str">
        <f>IF(設定!$A$23="","",設定!$A$23)</f>
        <v>趣味・娯楽</v>
      </c>
      <c r="L19" s="14" t="str">
        <f>IF(K19="","",設定!$B$23&amp;"")</f>
        <v>変動費</v>
      </c>
      <c r="M19" s="19" t="str">
        <f>IF(OR(K19="",設定!$C$23=""),"",設定!$C$23)</f>
        <v/>
      </c>
      <c r="N19" s="19">
        <f t="shared" si="3"/>
        <v>0</v>
      </c>
      <c r="O19" s="19" t="str">
        <f t="shared" si="4"/>
        <v/>
      </c>
    </row>
    <row r="20" spans="1:15" ht="17.25" x14ac:dyDescent="0.25">
      <c r="A20" s="17"/>
      <c r="B20" s="11"/>
      <c r="C20" s="11"/>
      <c r="D20" s="13"/>
      <c r="E20" s="11"/>
      <c r="F20" s="11"/>
      <c r="G20" s="14" t="str">
        <f t="shared" si="0"/>
        <v/>
      </c>
      <c r="H20" s="14" t="str">
        <f t="shared" si="1"/>
        <v/>
      </c>
      <c r="I20" s="18" t="str">
        <f t="shared" si="2"/>
        <v/>
      </c>
      <c r="K20" s="9" t="str">
        <f>IF(設定!$A$24="","",設定!$A$24)</f>
        <v>子ども費</v>
      </c>
      <c r="L20" s="14" t="str">
        <f>IF(K20="","",設定!$B$24&amp;"")</f>
        <v>変動費</v>
      </c>
      <c r="M20" s="19" t="str">
        <f>IF(OR(K20="",設定!$C$24=""),"",設定!$C$24)</f>
        <v/>
      </c>
      <c r="N20" s="19">
        <f t="shared" si="3"/>
        <v>0</v>
      </c>
      <c r="O20" s="19" t="str">
        <f t="shared" si="4"/>
        <v/>
      </c>
    </row>
    <row r="21" spans="1:15" ht="17.25" x14ac:dyDescent="0.25">
      <c r="A21" s="17"/>
      <c r="B21" s="11"/>
      <c r="C21" s="11"/>
      <c r="D21" s="13"/>
      <c r="E21" s="11"/>
      <c r="F21" s="11"/>
      <c r="G21" s="14" t="str">
        <f t="shared" si="0"/>
        <v/>
      </c>
      <c r="H21" s="14" t="str">
        <f t="shared" si="1"/>
        <v/>
      </c>
      <c r="I21" s="18" t="str">
        <f t="shared" si="2"/>
        <v/>
      </c>
      <c r="K21" s="9" t="str">
        <f>IF(設定!$A$25="","",設定!$A$25)</f>
        <v>特別費（行事・旅行）</v>
      </c>
      <c r="L21" s="14" t="str">
        <f>IF(K21="","",設定!$B$25&amp;"")</f>
        <v>特別費</v>
      </c>
      <c r="M21" s="19" t="str">
        <f>IF(OR(K21="",設定!$C$25=""),"",設定!$C$25)</f>
        <v/>
      </c>
      <c r="N21" s="19">
        <f t="shared" si="3"/>
        <v>0</v>
      </c>
      <c r="O21" s="19" t="str">
        <f t="shared" si="4"/>
        <v/>
      </c>
    </row>
    <row r="22" spans="1:15" ht="17.25" x14ac:dyDescent="0.25">
      <c r="A22" s="17"/>
      <c r="B22" s="11"/>
      <c r="C22" s="11"/>
      <c r="D22" s="13"/>
      <c r="E22" s="11"/>
      <c r="F22" s="11"/>
      <c r="G22" s="14" t="str">
        <f t="shared" si="0"/>
        <v/>
      </c>
      <c r="H22" s="14" t="str">
        <f t="shared" si="1"/>
        <v/>
      </c>
      <c r="I22" s="18" t="str">
        <f t="shared" si="2"/>
        <v/>
      </c>
      <c r="K22" s="9" t="str">
        <f>IF(設定!$A$26="","",設定!$A$26)</f>
        <v>特別費（家電・家具）</v>
      </c>
      <c r="L22" s="14" t="str">
        <f>IF(K22="","",設定!$B$26&amp;"")</f>
        <v>特別費</v>
      </c>
      <c r="M22" s="19" t="str">
        <f>IF(OR(K22="",設定!$C$26=""),"",設定!$C$26)</f>
        <v/>
      </c>
      <c r="N22" s="19">
        <f t="shared" si="3"/>
        <v>0</v>
      </c>
      <c r="O22" s="19" t="str">
        <f t="shared" si="4"/>
        <v/>
      </c>
    </row>
    <row r="23" spans="1:15" ht="17.25" x14ac:dyDescent="0.25">
      <c r="A23" s="17"/>
      <c r="B23" s="11"/>
      <c r="C23" s="11"/>
      <c r="D23" s="13"/>
      <c r="E23" s="11"/>
      <c r="F23" s="11"/>
      <c r="G23" s="14" t="str">
        <f t="shared" si="0"/>
        <v/>
      </c>
      <c r="H23" s="14" t="str">
        <f t="shared" si="1"/>
        <v/>
      </c>
      <c r="I23" s="18" t="str">
        <f t="shared" si="2"/>
        <v/>
      </c>
      <c r="K23" s="9" t="str">
        <f>IF(設定!$A$27="","",設定!$A$27)</f>
        <v>貯金</v>
      </c>
      <c r="L23" s="14" t="str">
        <f>IF(K23="","",設定!$B$27&amp;"")</f>
        <v>貯蓄・投資</v>
      </c>
      <c r="M23" s="19" t="str">
        <f>IF(OR(K23="",設定!$C$27=""),"",設定!$C$27)</f>
        <v/>
      </c>
      <c r="N23" s="19">
        <f t="shared" si="3"/>
        <v>0</v>
      </c>
      <c r="O23" s="19" t="str">
        <f t="shared" si="4"/>
        <v/>
      </c>
    </row>
    <row r="24" spans="1:15" ht="17.25" x14ac:dyDescent="0.25">
      <c r="A24" s="17"/>
      <c r="B24" s="11"/>
      <c r="C24" s="11"/>
      <c r="D24" s="13"/>
      <c r="E24" s="11"/>
      <c r="F24" s="11"/>
      <c r="G24" s="14" t="str">
        <f t="shared" si="0"/>
        <v/>
      </c>
      <c r="H24" s="14" t="str">
        <f t="shared" si="1"/>
        <v/>
      </c>
      <c r="I24" s="18" t="str">
        <f t="shared" si="2"/>
        <v/>
      </c>
      <c r="K24" s="9" t="str">
        <f>IF(設定!$A$28="","",設定!$A$28)</f>
        <v>投資（積立）</v>
      </c>
      <c r="L24" s="14" t="str">
        <f>IF(K24="","",設定!$B$28&amp;"")</f>
        <v>貯蓄・投資</v>
      </c>
      <c r="M24" s="19" t="str">
        <f>IF(OR(K24="",設定!$C$28=""),"",設定!$C$28)</f>
        <v/>
      </c>
      <c r="N24" s="19">
        <f t="shared" si="3"/>
        <v>0</v>
      </c>
      <c r="O24" s="19" t="str">
        <f t="shared" si="4"/>
        <v/>
      </c>
    </row>
    <row r="25" spans="1:15" ht="17.25" x14ac:dyDescent="0.25">
      <c r="A25" s="17"/>
      <c r="B25" s="11"/>
      <c r="C25" s="11"/>
      <c r="D25" s="13"/>
      <c r="E25" s="11"/>
      <c r="F25" s="11"/>
      <c r="G25" s="14" t="str">
        <f t="shared" si="0"/>
        <v/>
      </c>
      <c r="H25" s="14" t="str">
        <f t="shared" si="1"/>
        <v/>
      </c>
      <c r="I25" s="18" t="str">
        <f t="shared" si="2"/>
        <v/>
      </c>
      <c r="K25" s="9" t="str">
        <f>IF(設定!$A$29="","",設定!$A$29)</f>
        <v/>
      </c>
      <c r="L25" s="14" t="str">
        <f>IF(K25="","",設定!$B$29&amp;"")</f>
        <v/>
      </c>
      <c r="M25" s="19" t="str">
        <f>IF(OR(K25="",設定!$C$29=""),"",設定!$C$29)</f>
        <v/>
      </c>
      <c r="N25" s="19" t="str">
        <f t="shared" si="3"/>
        <v/>
      </c>
      <c r="O25" s="19" t="str">
        <f t="shared" si="4"/>
        <v/>
      </c>
    </row>
    <row r="26" spans="1:15" ht="17.25" x14ac:dyDescent="0.25">
      <c r="A26" s="17"/>
      <c r="B26" s="11"/>
      <c r="C26" s="11"/>
      <c r="D26" s="13"/>
      <c r="E26" s="11"/>
      <c r="F26" s="11"/>
      <c r="G26" s="14" t="str">
        <f t="shared" si="0"/>
        <v/>
      </c>
      <c r="H26" s="14" t="str">
        <f t="shared" si="1"/>
        <v/>
      </c>
      <c r="I26" s="18" t="str">
        <f t="shared" si="2"/>
        <v/>
      </c>
      <c r="K26" s="9" t="str">
        <f>IF(設定!$A$30="","",設定!$A$30)</f>
        <v/>
      </c>
      <c r="L26" s="14" t="str">
        <f>IF(K26="","",設定!$B$30&amp;"")</f>
        <v/>
      </c>
      <c r="M26" s="19" t="str">
        <f>IF(OR(K26="",設定!$C$30=""),"",設定!$C$30)</f>
        <v/>
      </c>
      <c r="N26" s="19" t="str">
        <f t="shared" si="3"/>
        <v/>
      </c>
      <c r="O26" s="19" t="str">
        <f t="shared" si="4"/>
        <v/>
      </c>
    </row>
    <row r="27" spans="1:15" ht="17.25" x14ac:dyDescent="0.35">
      <c r="A27" s="17"/>
      <c r="B27" s="11"/>
      <c r="C27" s="11"/>
      <c r="D27" s="13"/>
      <c r="E27" s="11"/>
      <c r="F27" s="11"/>
      <c r="G27" s="14" t="str">
        <f t="shared" si="0"/>
        <v/>
      </c>
      <c r="H27" s="14" t="str">
        <f t="shared" si="1"/>
        <v/>
      </c>
      <c r="I27" s="18" t="str">
        <f t="shared" si="2"/>
        <v/>
      </c>
      <c r="K27" s="20" t="s">
        <v>79</v>
      </c>
      <c r="L27" s="20"/>
      <c r="M27" s="21">
        <f>SUM(M7:M26)</f>
        <v>0</v>
      </c>
      <c r="N27" s="21">
        <f>SUM(N7:N26)</f>
        <v>0</v>
      </c>
      <c r="O27" s="21" t="str">
        <f>IF(COUNT(O7:O26)=0,"",SUM(O7:O26))</f>
        <v/>
      </c>
    </row>
    <row r="28" spans="1:15" ht="17.25" x14ac:dyDescent="0.25">
      <c r="A28" s="17"/>
      <c r="B28" s="11"/>
      <c r="C28" s="11"/>
      <c r="D28" s="13"/>
      <c r="E28" s="11"/>
      <c r="F28" s="11"/>
      <c r="G28" s="14" t="str">
        <f t="shared" si="0"/>
        <v/>
      </c>
      <c r="H28" s="14" t="str">
        <f t="shared" si="1"/>
        <v/>
      </c>
      <c r="I28" s="18" t="str">
        <f t="shared" si="2"/>
        <v/>
      </c>
    </row>
    <row r="29" spans="1:15" ht="17.25" x14ac:dyDescent="0.25">
      <c r="A29" s="17"/>
      <c r="B29" s="11"/>
      <c r="C29" s="11"/>
      <c r="D29" s="13"/>
      <c r="E29" s="11"/>
      <c r="F29" s="11"/>
      <c r="G29" s="14" t="str">
        <f t="shared" si="0"/>
        <v/>
      </c>
      <c r="H29" s="14" t="str">
        <f t="shared" si="1"/>
        <v/>
      </c>
      <c r="I29" s="18" t="str">
        <f t="shared" si="2"/>
        <v/>
      </c>
      <c r="K29" s="16" t="s">
        <v>19</v>
      </c>
      <c r="L29" s="16"/>
      <c r="M29" s="16" t="s">
        <v>76</v>
      </c>
      <c r="N29" s="16" t="s">
        <v>77</v>
      </c>
      <c r="O29" s="16" t="s">
        <v>78</v>
      </c>
    </row>
    <row r="30" spans="1:15" ht="17.25" x14ac:dyDescent="0.25">
      <c r="A30" s="17"/>
      <c r="B30" s="11"/>
      <c r="C30" s="11"/>
      <c r="D30" s="13"/>
      <c r="E30" s="11"/>
      <c r="F30" s="11"/>
      <c r="G30" s="14" t="str">
        <f t="shared" si="0"/>
        <v/>
      </c>
      <c r="H30" s="14" t="str">
        <f t="shared" si="1"/>
        <v/>
      </c>
      <c r="I30" s="18" t="str">
        <f t="shared" si="2"/>
        <v/>
      </c>
      <c r="K30" s="9" t="s">
        <v>30</v>
      </c>
      <c r="M30" s="19">
        <f>SUMIFS($M$7:$M$26,$L$7:$L$26,K30)</f>
        <v>0</v>
      </c>
      <c r="N30" s="19">
        <f>SUMIFS($D$7:$D$156,$G$7:$G$156,K30)</f>
        <v>0</v>
      </c>
      <c r="O30" s="19" t="str">
        <f>IF(M30=0,"",M30-N30)</f>
        <v/>
      </c>
    </row>
    <row r="31" spans="1:15" ht="17.25" x14ac:dyDescent="0.25">
      <c r="A31" s="17"/>
      <c r="B31" s="11"/>
      <c r="C31" s="11"/>
      <c r="D31" s="13"/>
      <c r="E31" s="11"/>
      <c r="F31" s="11"/>
      <c r="G31" s="14" t="str">
        <f t="shared" si="0"/>
        <v/>
      </c>
      <c r="H31" s="14" t="str">
        <f t="shared" si="1"/>
        <v/>
      </c>
      <c r="I31" s="18" t="str">
        <f t="shared" si="2"/>
        <v/>
      </c>
      <c r="K31" s="9" t="s">
        <v>47</v>
      </c>
      <c r="M31" s="19">
        <f>SUMIFS($M$7:$M$26,$L$7:$L$26,K31)</f>
        <v>0</v>
      </c>
      <c r="N31" s="19">
        <f>SUMIFS($D$7:$D$156,$G$7:$G$156,K31)</f>
        <v>0</v>
      </c>
      <c r="O31" s="19" t="str">
        <f>IF(M31=0,"",M31-N31)</f>
        <v/>
      </c>
    </row>
    <row r="32" spans="1:15" ht="17.25" x14ac:dyDescent="0.25">
      <c r="A32" s="17"/>
      <c r="B32" s="11"/>
      <c r="C32" s="11"/>
      <c r="D32" s="13"/>
      <c r="E32" s="11"/>
      <c r="F32" s="11"/>
      <c r="G32" s="14" t="str">
        <f t="shared" si="0"/>
        <v/>
      </c>
      <c r="H32" s="14" t="str">
        <f t="shared" si="1"/>
        <v/>
      </c>
      <c r="I32" s="18" t="str">
        <f t="shared" si="2"/>
        <v/>
      </c>
      <c r="K32" s="9" t="s">
        <v>56</v>
      </c>
      <c r="M32" s="19">
        <f>SUMIFS($M$7:$M$26,$L$7:$L$26,K32)</f>
        <v>0</v>
      </c>
      <c r="N32" s="19">
        <f>SUMIFS($D$7:$D$156,$G$7:$G$156,K32)</f>
        <v>0</v>
      </c>
      <c r="O32" s="19" t="str">
        <f>IF(M32=0,"",M32-N32)</f>
        <v/>
      </c>
    </row>
    <row r="33" spans="1:15" ht="17.25" x14ac:dyDescent="0.25">
      <c r="A33" s="17"/>
      <c r="B33" s="11"/>
      <c r="C33" s="11"/>
      <c r="D33" s="13"/>
      <c r="E33" s="11"/>
      <c r="F33" s="11"/>
      <c r="G33" s="14" t="str">
        <f t="shared" si="0"/>
        <v/>
      </c>
      <c r="H33" s="14" t="str">
        <f t="shared" si="1"/>
        <v/>
      </c>
      <c r="I33" s="18" t="str">
        <f t="shared" si="2"/>
        <v/>
      </c>
      <c r="K33" s="9" t="s">
        <v>59</v>
      </c>
      <c r="M33" s="19">
        <f>SUMIFS($M$7:$M$26,$L$7:$L$26,K33)</f>
        <v>0</v>
      </c>
      <c r="N33" s="19">
        <f>SUMIFS($D$7:$D$156,$G$7:$G$156,K33)</f>
        <v>0</v>
      </c>
      <c r="O33" s="19" t="str">
        <f>IF(M33=0,"",M33-N33)</f>
        <v/>
      </c>
    </row>
    <row r="34" spans="1:15" ht="17.25" x14ac:dyDescent="0.25">
      <c r="A34" s="17"/>
      <c r="B34" s="11"/>
      <c r="C34" s="11"/>
      <c r="D34" s="13"/>
      <c r="E34" s="11"/>
      <c r="F34" s="11"/>
      <c r="G34" s="14" t="str">
        <f t="shared" si="0"/>
        <v/>
      </c>
      <c r="H34" s="14" t="str">
        <f t="shared" si="1"/>
        <v/>
      </c>
      <c r="I34" s="18" t="str">
        <f t="shared" si="2"/>
        <v/>
      </c>
    </row>
    <row r="35" spans="1:15" ht="17.25" x14ac:dyDescent="0.25">
      <c r="A35" s="17"/>
      <c r="B35" s="11"/>
      <c r="C35" s="11"/>
      <c r="D35" s="13"/>
      <c r="E35" s="11"/>
      <c r="F35" s="11"/>
      <c r="G35" s="14" t="str">
        <f t="shared" si="0"/>
        <v/>
      </c>
      <c r="H35" s="14" t="str">
        <f t="shared" si="1"/>
        <v/>
      </c>
      <c r="I35" s="18" t="str">
        <f t="shared" si="2"/>
        <v/>
      </c>
      <c r="K35" s="16" t="s">
        <v>80</v>
      </c>
      <c r="L35" s="16"/>
      <c r="M35" s="16" t="s">
        <v>71</v>
      </c>
      <c r="N35" s="16"/>
      <c r="O35" s="16" t="s">
        <v>73</v>
      </c>
    </row>
    <row r="36" spans="1:15" ht="17.25" x14ac:dyDescent="0.25">
      <c r="A36" s="17"/>
      <c r="B36" s="11"/>
      <c r="C36" s="11"/>
      <c r="D36" s="13"/>
      <c r="E36" s="11"/>
      <c r="F36" s="11"/>
      <c r="G36" s="14" t="str">
        <f t="shared" si="0"/>
        <v/>
      </c>
      <c r="H36" s="14" t="str">
        <f t="shared" si="1"/>
        <v/>
      </c>
      <c r="I36" s="18" t="str">
        <f t="shared" si="2"/>
        <v/>
      </c>
      <c r="K36" s="9" t="str">
        <f>IF(設定!$E$11="","",設定!$E$11)</f>
        <v>給与（手取り）</v>
      </c>
      <c r="M36" s="13"/>
      <c r="O36" s="11"/>
    </row>
    <row r="37" spans="1:15" ht="17.25" x14ac:dyDescent="0.25">
      <c r="A37" s="17"/>
      <c r="B37" s="11"/>
      <c r="C37" s="11"/>
      <c r="D37" s="13"/>
      <c r="E37" s="11"/>
      <c r="F37" s="11"/>
      <c r="G37" s="14" t="str">
        <f t="shared" si="0"/>
        <v/>
      </c>
      <c r="H37" s="14" t="str">
        <f t="shared" si="1"/>
        <v/>
      </c>
      <c r="I37" s="18" t="str">
        <f t="shared" si="2"/>
        <v/>
      </c>
      <c r="K37" s="9" t="str">
        <f>IF(設定!$E$12="","",設定!$E$12)</f>
        <v>賞与（手取り）</v>
      </c>
      <c r="M37" s="13"/>
      <c r="O37" s="11"/>
    </row>
    <row r="38" spans="1:15" ht="17.25" x14ac:dyDescent="0.25">
      <c r="A38" s="17"/>
      <c r="B38" s="11"/>
      <c r="C38" s="11"/>
      <c r="D38" s="13"/>
      <c r="E38" s="11"/>
      <c r="F38" s="11"/>
      <c r="G38" s="14" t="str">
        <f t="shared" si="0"/>
        <v/>
      </c>
      <c r="H38" s="14" t="str">
        <f t="shared" si="1"/>
        <v/>
      </c>
      <c r="I38" s="18" t="str">
        <f t="shared" si="2"/>
        <v/>
      </c>
      <c r="K38" s="9" t="str">
        <f>IF(設定!$E$13="","",設定!$E$13)</f>
        <v>副業・パート</v>
      </c>
      <c r="M38" s="13"/>
      <c r="O38" s="11"/>
    </row>
    <row r="39" spans="1:15" ht="17.25" x14ac:dyDescent="0.25">
      <c r="A39" s="17"/>
      <c r="B39" s="11"/>
      <c r="C39" s="11"/>
      <c r="D39" s="13"/>
      <c r="E39" s="11"/>
      <c r="F39" s="11"/>
      <c r="G39" s="14" t="str">
        <f t="shared" ref="G39:G70" si="5">IF($B39="","",IFERROR(INDEX(KomokuBunrui,MATCH($B39,KomokuList,0))&amp;"","一覧にない"))</f>
        <v/>
      </c>
      <c r="H39" s="14" t="str">
        <f t="shared" ref="H39:H70" si="6">IF($E39="","",IFERROR(INDEX(PayType,MATCH($E39,PayList,0))&amp;"","一覧にない"))</f>
        <v/>
      </c>
      <c r="I39" s="18" t="str">
        <f t="shared" ref="I39:I70" si="7">IF(OR($A39="",$H39&lt;&gt;"クレジットカード"),"",IFERROR(EDATE(DATE(YEAR($A39),MONTH($A39),1),IF(DAY($A39)&lt;=MIN(IF(INDEX(PayShime,MATCH($E39,PayList,0))="末",31,VALUE(INDEX(PayShime,MATCH($E39,PayList,0))&amp;"")),DAY(EOMONTH($A39,0))),0,1)+IF(INDEX(PayTsuki,MATCH($E39,PayList,0))="翌々月",2,1)),"設定を確認"))</f>
        <v/>
      </c>
      <c r="K39" s="9" t="str">
        <f>IF(設定!$E$14="","",設定!$E$14)</f>
        <v>手当（児童手当など）</v>
      </c>
      <c r="M39" s="13"/>
      <c r="O39" s="11"/>
    </row>
    <row r="40" spans="1:15" ht="17.25" x14ac:dyDescent="0.25">
      <c r="A40" s="17"/>
      <c r="B40" s="11"/>
      <c r="C40" s="11"/>
      <c r="D40" s="13"/>
      <c r="E40" s="11"/>
      <c r="F40" s="11"/>
      <c r="G40" s="14" t="str">
        <f t="shared" si="5"/>
        <v/>
      </c>
      <c r="H40" s="14" t="str">
        <f t="shared" si="6"/>
        <v/>
      </c>
      <c r="I40" s="18" t="str">
        <f t="shared" si="7"/>
        <v/>
      </c>
      <c r="K40" s="9" t="str">
        <f>IF(設定!$E$15="","",設定!$E$15)</f>
        <v>その他</v>
      </c>
      <c r="M40" s="13"/>
      <c r="O40" s="11"/>
    </row>
    <row r="41" spans="1:15" ht="17.25" x14ac:dyDescent="0.25">
      <c r="A41" s="17"/>
      <c r="B41" s="11"/>
      <c r="C41" s="11"/>
      <c r="D41" s="13"/>
      <c r="E41" s="11"/>
      <c r="F41" s="11"/>
      <c r="G41" s="14" t="str">
        <f t="shared" si="5"/>
        <v/>
      </c>
      <c r="H41" s="14" t="str">
        <f t="shared" si="6"/>
        <v/>
      </c>
      <c r="I41" s="18" t="str">
        <f t="shared" si="7"/>
        <v/>
      </c>
      <c r="K41" s="9" t="str">
        <f>IF(設定!$E$16="","",設定!$E$16)</f>
        <v/>
      </c>
      <c r="M41" s="13"/>
      <c r="O41" s="11"/>
    </row>
    <row r="42" spans="1:15" ht="17.25" x14ac:dyDescent="0.35">
      <c r="A42" s="17"/>
      <c r="B42" s="11"/>
      <c r="C42" s="11"/>
      <c r="D42" s="13"/>
      <c r="E42" s="11"/>
      <c r="F42" s="11"/>
      <c r="G42" s="14" t="str">
        <f t="shared" si="5"/>
        <v/>
      </c>
      <c r="H42" s="14" t="str">
        <f t="shared" si="6"/>
        <v/>
      </c>
      <c r="I42" s="18" t="str">
        <f t="shared" si="7"/>
        <v/>
      </c>
      <c r="K42" s="20" t="s">
        <v>81</v>
      </c>
      <c r="M42" s="21">
        <f>SUM(M36:M41)</f>
        <v>0</v>
      </c>
    </row>
    <row r="43" spans="1:15" ht="17.25" x14ac:dyDescent="0.25">
      <c r="A43" s="17"/>
      <c r="B43" s="11"/>
      <c r="C43" s="11"/>
      <c r="D43" s="13"/>
      <c r="E43" s="11"/>
      <c r="F43" s="11"/>
      <c r="G43" s="14" t="str">
        <f t="shared" si="5"/>
        <v/>
      </c>
      <c r="H43" s="14" t="str">
        <f t="shared" si="6"/>
        <v/>
      </c>
      <c r="I43" s="18" t="str">
        <f t="shared" si="7"/>
        <v/>
      </c>
    </row>
    <row r="44" spans="1:15" ht="17.25" x14ac:dyDescent="0.25">
      <c r="A44" s="17"/>
      <c r="B44" s="11"/>
      <c r="C44" s="11"/>
      <c r="D44" s="13"/>
      <c r="E44" s="11"/>
      <c r="F44" s="11"/>
      <c r="G44" s="14" t="str">
        <f t="shared" si="5"/>
        <v/>
      </c>
      <c r="H44" s="14" t="str">
        <f t="shared" si="6"/>
        <v/>
      </c>
      <c r="I44" s="18" t="str">
        <f t="shared" si="7"/>
        <v/>
      </c>
      <c r="K44" s="16" t="s">
        <v>82</v>
      </c>
      <c r="L44" s="16"/>
      <c r="M44" s="16" t="s">
        <v>71</v>
      </c>
      <c r="N44" s="16"/>
      <c r="O44" s="16"/>
    </row>
    <row r="45" spans="1:15" ht="17.25" x14ac:dyDescent="0.25">
      <c r="A45" s="17"/>
      <c r="B45" s="11"/>
      <c r="C45" s="11"/>
      <c r="D45" s="13"/>
      <c r="E45" s="11"/>
      <c r="F45" s="11"/>
      <c r="G45" s="14" t="str">
        <f t="shared" si="5"/>
        <v/>
      </c>
      <c r="H45" s="14" t="str">
        <f t="shared" si="6"/>
        <v/>
      </c>
      <c r="I45" s="18" t="str">
        <f t="shared" si="7"/>
        <v/>
      </c>
      <c r="K45" s="44" t="s">
        <v>80</v>
      </c>
      <c r="L45" s="40"/>
      <c r="M45" s="19">
        <f>M42</f>
        <v>0</v>
      </c>
    </row>
    <row r="46" spans="1:15" ht="17.25" x14ac:dyDescent="0.25">
      <c r="A46" s="17"/>
      <c r="B46" s="11"/>
      <c r="C46" s="11"/>
      <c r="D46" s="13"/>
      <c r="E46" s="11"/>
      <c r="F46" s="11"/>
      <c r="G46" s="14" t="str">
        <f t="shared" si="5"/>
        <v/>
      </c>
      <c r="H46" s="14" t="str">
        <f t="shared" si="6"/>
        <v/>
      </c>
      <c r="I46" s="18" t="str">
        <f t="shared" si="7"/>
        <v/>
      </c>
      <c r="K46" s="44" t="s">
        <v>83</v>
      </c>
      <c r="L46" s="40"/>
      <c r="M46" s="19">
        <f>N30+N31+N32</f>
        <v>0</v>
      </c>
    </row>
    <row r="47" spans="1:15" ht="17.25" x14ac:dyDescent="0.25">
      <c r="A47" s="17"/>
      <c r="B47" s="11"/>
      <c r="C47" s="11"/>
      <c r="D47" s="13"/>
      <c r="E47" s="11"/>
      <c r="F47" s="11"/>
      <c r="G47" s="14" t="str">
        <f t="shared" si="5"/>
        <v/>
      </c>
      <c r="H47" s="14" t="str">
        <f t="shared" si="6"/>
        <v/>
      </c>
      <c r="I47" s="18" t="str">
        <f t="shared" si="7"/>
        <v/>
      </c>
      <c r="K47" s="44" t="s">
        <v>59</v>
      </c>
      <c r="L47" s="40"/>
      <c r="M47" s="19">
        <f>N33</f>
        <v>0</v>
      </c>
    </row>
    <row r="48" spans="1:15" ht="17.25" x14ac:dyDescent="0.25">
      <c r="A48" s="17"/>
      <c r="B48" s="11"/>
      <c r="C48" s="11"/>
      <c r="D48" s="13"/>
      <c r="E48" s="11"/>
      <c r="F48" s="11"/>
      <c r="G48" s="14" t="str">
        <f t="shared" si="5"/>
        <v/>
      </c>
      <c r="H48" s="14" t="str">
        <f t="shared" si="6"/>
        <v/>
      </c>
      <c r="I48" s="18" t="str">
        <f t="shared" si="7"/>
        <v/>
      </c>
      <c r="K48" s="45" t="s">
        <v>84</v>
      </c>
      <c r="L48" s="40"/>
      <c r="M48" s="22">
        <f>M45-M46-M47</f>
        <v>0</v>
      </c>
    </row>
    <row r="49" spans="1:15" ht="17.25" x14ac:dyDescent="0.25">
      <c r="A49" s="17"/>
      <c r="B49" s="11"/>
      <c r="C49" s="11"/>
      <c r="D49" s="13"/>
      <c r="E49" s="11"/>
      <c r="F49" s="11"/>
      <c r="G49" s="14" t="str">
        <f t="shared" si="5"/>
        <v/>
      </c>
      <c r="H49" s="14" t="str">
        <f t="shared" si="6"/>
        <v/>
      </c>
      <c r="I49" s="18" t="str">
        <f t="shared" si="7"/>
        <v/>
      </c>
      <c r="K49" s="44" t="s">
        <v>85</v>
      </c>
      <c r="L49" s="40"/>
      <c r="M49" s="23" t="str">
        <f>IF(M45=0,"",(M47+M48)/M45)</f>
        <v/>
      </c>
    </row>
    <row r="50" spans="1:15" ht="17.25" x14ac:dyDescent="0.25">
      <c r="A50" s="17"/>
      <c r="B50" s="11"/>
      <c r="C50" s="11"/>
      <c r="D50" s="13"/>
      <c r="E50" s="11"/>
      <c r="F50" s="11"/>
      <c r="G50" s="14" t="str">
        <f t="shared" si="5"/>
        <v/>
      </c>
      <c r="H50" s="14" t="str">
        <f t="shared" si="6"/>
        <v/>
      </c>
      <c r="I50" s="18" t="str">
        <f t="shared" si="7"/>
        <v/>
      </c>
      <c r="K50" s="44" t="s">
        <v>86</v>
      </c>
      <c r="L50" s="40"/>
      <c r="M50" s="19">
        <f>SUM($D$7:$D$156)-SUM(N30:N33)</f>
        <v>0</v>
      </c>
    </row>
    <row r="51" spans="1:15" ht="17.25" x14ac:dyDescent="0.25">
      <c r="A51" s="17"/>
      <c r="B51" s="11"/>
      <c r="C51" s="11"/>
      <c r="D51" s="13"/>
      <c r="E51" s="11"/>
      <c r="F51" s="11"/>
      <c r="G51" s="14" t="str">
        <f t="shared" si="5"/>
        <v/>
      </c>
      <c r="H51" s="14" t="str">
        <f t="shared" si="6"/>
        <v/>
      </c>
      <c r="I51" s="18" t="str">
        <f t="shared" si="7"/>
        <v/>
      </c>
    </row>
    <row r="52" spans="1:15" ht="17.25" x14ac:dyDescent="0.25">
      <c r="A52" s="17"/>
      <c r="B52" s="11"/>
      <c r="C52" s="11"/>
      <c r="D52" s="13"/>
      <c r="E52" s="11"/>
      <c r="F52" s="11"/>
      <c r="G52" s="14" t="str">
        <f t="shared" si="5"/>
        <v/>
      </c>
      <c r="H52" s="14" t="str">
        <f t="shared" si="6"/>
        <v/>
      </c>
      <c r="I52" s="18" t="str">
        <f t="shared" si="7"/>
        <v/>
      </c>
      <c r="K52" s="16" t="s">
        <v>87</v>
      </c>
      <c r="L52" s="16" t="s">
        <v>23</v>
      </c>
      <c r="M52" s="16"/>
      <c r="N52" s="16" t="s">
        <v>71</v>
      </c>
      <c r="O52" s="16"/>
    </row>
    <row r="53" spans="1:15" ht="17.25" x14ac:dyDescent="0.25">
      <c r="A53" s="17"/>
      <c r="B53" s="11"/>
      <c r="C53" s="11"/>
      <c r="D53" s="13"/>
      <c r="E53" s="11"/>
      <c r="F53" s="11"/>
      <c r="G53" s="14" t="str">
        <f t="shared" si="5"/>
        <v/>
      </c>
      <c r="H53" s="14" t="str">
        <f t="shared" si="6"/>
        <v/>
      </c>
      <c r="I53" s="18" t="str">
        <f t="shared" si="7"/>
        <v/>
      </c>
      <c r="K53" s="9" t="str">
        <f>IF(設定!$G$11="","",設定!$G$11)</f>
        <v>現金</v>
      </c>
      <c r="L53" s="14" t="str">
        <f>IF(K53="","",設定!$H$11&amp;"")</f>
        <v>現金</v>
      </c>
      <c r="N53" s="19">
        <f t="shared" ref="N53:N60" si="8">IF(K53="","",SUMIFS($D$7:$D$156,$E$7:$E$156,K53))</f>
        <v>0</v>
      </c>
    </row>
    <row r="54" spans="1:15" ht="17.25" x14ac:dyDescent="0.25">
      <c r="A54" s="17"/>
      <c r="B54" s="11"/>
      <c r="C54" s="11"/>
      <c r="D54" s="13"/>
      <c r="E54" s="11"/>
      <c r="F54" s="11"/>
      <c r="G54" s="14" t="str">
        <f t="shared" si="5"/>
        <v/>
      </c>
      <c r="H54" s="14" t="str">
        <f t="shared" si="6"/>
        <v/>
      </c>
      <c r="I54" s="18" t="str">
        <f t="shared" si="7"/>
        <v/>
      </c>
      <c r="K54" s="9" t="str">
        <f>IF(設定!$G$12="","",設定!$G$12)</f>
        <v>銀行口座</v>
      </c>
      <c r="L54" s="14" t="str">
        <f>IF(K54="","",設定!$H$12&amp;"")</f>
        <v>口座</v>
      </c>
      <c r="N54" s="19">
        <f t="shared" si="8"/>
        <v>0</v>
      </c>
    </row>
    <row r="55" spans="1:15" ht="17.25" x14ac:dyDescent="0.25">
      <c r="A55" s="17"/>
      <c r="B55" s="11"/>
      <c r="C55" s="11"/>
      <c r="D55" s="13"/>
      <c r="E55" s="11"/>
      <c r="F55" s="11"/>
      <c r="G55" s="14" t="str">
        <f t="shared" si="5"/>
        <v/>
      </c>
      <c r="H55" s="14" t="str">
        <f t="shared" si="6"/>
        <v/>
      </c>
      <c r="I55" s="18" t="str">
        <f t="shared" si="7"/>
        <v/>
      </c>
      <c r="K55" s="9" t="str">
        <f>IF(設定!$G$13="","",設定!$G$13)</f>
        <v>クレジットカード</v>
      </c>
      <c r="L55" s="14" t="str">
        <f>IF(K55="","",設定!$H$13&amp;"")</f>
        <v>クレジットカード</v>
      </c>
      <c r="N55" s="19">
        <f t="shared" si="8"/>
        <v>0</v>
      </c>
    </row>
    <row r="56" spans="1:15" ht="17.25" x14ac:dyDescent="0.25">
      <c r="A56" s="17"/>
      <c r="B56" s="11"/>
      <c r="C56" s="11"/>
      <c r="D56" s="13"/>
      <c r="E56" s="11"/>
      <c r="F56" s="11"/>
      <c r="G56" s="14" t="str">
        <f t="shared" si="5"/>
        <v/>
      </c>
      <c r="H56" s="14" t="str">
        <f t="shared" si="6"/>
        <v/>
      </c>
      <c r="I56" s="18" t="str">
        <f t="shared" si="7"/>
        <v/>
      </c>
      <c r="K56" s="9" t="str">
        <f>IF(設定!$G$14="","",設定!$G$14)</f>
        <v/>
      </c>
      <c r="L56" s="14" t="str">
        <f>IF(K56="","",設定!$H$14&amp;"")</f>
        <v/>
      </c>
      <c r="N56" s="19" t="str">
        <f t="shared" si="8"/>
        <v/>
      </c>
    </row>
    <row r="57" spans="1:15" ht="17.25" x14ac:dyDescent="0.25">
      <c r="A57" s="17"/>
      <c r="B57" s="11"/>
      <c r="C57" s="11"/>
      <c r="D57" s="13"/>
      <c r="E57" s="11"/>
      <c r="F57" s="11"/>
      <c r="G57" s="14" t="str">
        <f t="shared" si="5"/>
        <v/>
      </c>
      <c r="H57" s="14" t="str">
        <f t="shared" si="6"/>
        <v/>
      </c>
      <c r="I57" s="18" t="str">
        <f t="shared" si="7"/>
        <v/>
      </c>
      <c r="K57" s="9" t="str">
        <f>IF(設定!$G$15="","",設定!$G$15)</f>
        <v/>
      </c>
      <c r="L57" s="14" t="str">
        <f>IF(K57="","",設定!$H$15&amp;"")</f>
        <v/>
      </c>
      <c r="N57" s="19" t="str">
        <f t="shared" si="8"/>
        <v/>
      </c>
    </row>
    <row r="58" spans="1:15" ht="17.25" x14ac:dyDescent="0.25">
      <c r="A58" s="17"/>
      <c r="B58" s="11"/>
      <c r="C58" s="11"/>
      <c r="D58" s="13"/>
      <c r="E58" s="11"/>
      <c r="F58" s="11"/>
      <c r="G58" s="14" t="str">
        <f t="shared" si="5"/>
        <v/>
      </c>
      <c r="H58" s="14" t="str">
        <f t="shared" si="6"/>
        <v/>
      </c>
      <c r="I58" s="18" t="str">
        <f t="shared" si="7"/>
        <v/>
      </c>
      <c r="K58" s="9" t="str">
        <f>IF(設定!$G$16="","",設定!$G$16)</f>
        <v/>
      </c>
      <c r="L58" s="14" t="str">
        <f>IF(K58="","",設定!$H$16&amp;"")</f>
        <v/>
      </c>
      <c r="N58" s="19" t="str">
        <f t="shared" si="8"/>
        <v/>
      </c>
    </row>
    <row r="59" spans="1:15" ht="17.25" x14ac:dyDescent="0.25">
      <c r="A59" s="17"/>
      <c r="B59" s="11"/>
      <c r="C59" s="11"/>
      <c r="D59" s="13"/>
      <c r="E59" s="11"/>
      <c r="F59" s="11"/>
      <c r="G59" s="14" t="str">
        <f t="shared" si="5"/>
        <v/>
      </c>
      <c r="H59" s="14" t="str">
        <f t="shared" si="6"/>
        <v/>
      </c>
      <c r="I59" s="18" t="str">
        <f t="shared" si="7"/>
        <v/>
      </c>
      <c r="K59" s="9" t="str">
        <f>IF(設定!$G$17="","",設定!$G$17)</f>
        <v/>
      </c>
      <c r="L59" s="14" t="str">
        <f>IF(K59="","",設定!$H$17&amp;"")</f>
        <v/>
      </c>
      <c r="N59" s="19" t="str">
        <f t="shared" si="8"/>
        <v/>
      </c>
    </row>
    <row r="60" spans="1:15" ht="17.25" x14ac:dyDescent="0.25">
      <c r="A60" s="17"/>
      <c r="B60" s="11"/>
      <c r="C60" s="11"/>
      <c r="D60" s="13"/>
      <c r="E60" s="11"/>
      <c r="F60" s="11"/>
      <c r="G60" s="14" t="str">
        <f t="shared" si="5"/>
        <v/>
      </c>
      <c r="H60" s="14" t="str">
        <f t="shared" si="6"/>
        <v/>
      </c>
      <c r="I60" s="18" t="str">
        <f t="shared" si="7"/>
        <v/>
      </c>
      <c r="K60" s="9" t="str">
        <f>IF(設定!$G$18="","",設定!$G$18)</f>
        <v/>
      </c>
      <c r="L60" s="14" t="str">
        <f>IF(K60="","",設定!$H$18&amp;"")</f>
        <v/>
      </c>
      <c r="N60" s="19" t="str">
        <f t="shared" si="8"/>
        <v/>
      </c>
    </row>
    <row r="61" spans="1:15" ht="30" customHeight="1" x14ac:dyDescent="0.25">
      <c r="A61" s="17"/>
      <c r="B61" s="11"/>
      <c r="C61" s="11"/>
      <c r="D61" s="13"/>
      <c r="E61" s="11"/>
      <c r="F61" s="11"/>
      <c r="G61" s="14" t="str">
        <f t="shared" si="5"/>
        <v/>
      </c>
      <c r="H61" s="14" t="str">
        <f t="shared" si="6"/>
        <v/>
      </c>
      <c r="I61" s="18" t="str">
        <f t="shared" si="7"/>
        <v/>
      </c>
      <c r="K61" s="39" t="s">
        <v>88</v>
      </c>
      <c r="L61" s="40"/>
      <c r="M61" s="40"/>
      <c r="N61" s="40"/>
      <c r="O61" s="40"/>
    </row>
    <row r="62" spans="1:15" ht="17.25" x14ac:dyDescent="0.25">
      <c r="A62" s="17"/>
      <c r="B62" s="11"/>
      <c r="C62" s="11"/>
      <c r="D62" s="13"/>
      <c r="E62" s="11"/>
      <c r="F62" s="11"/>
      <c r="G62" s="14" t="str">
        <f t="shared" si="5"/>
        <v/>
      </c>
      <c r="H62" s="14" t="str">
        <f t="shared" si="6"/>
        <v/>
      </c>
      <c r="I62" s="18" t="str">
        <f t="shared" si="7"/>
        <v/>
      </c>
    </row>
    <row r="63" spans="1:15" ht="17.25" x14ac:dyDescent="0.25">
      <c r="A63" s="17"/>
      <c r="B63" s="11"/>
      <c r="C63" s="11"/>
      <c r="D63" s="13"/>
      <c r="E63" s="11"/>
      <c r="F63" s="11"/>
      <c r="G63" s="14" t="str">
        <f t="shared" si="5"/>
        <v/>
      </c>
      <c r="H63" s="14" t="str">
        <f t="shared" si="6"/>
        <v/>
      </c>
      <c r="I63" s="18" t="str">
        <f t="shared" si="7"/>
        <v/>
      </c>
    </row>
    <row r="64" spans="1:15" ht="17.25" x14ac:dyDescent="0.25">
      <c r="A64" s="17"/>
      <c r="B64" s="11"/>
      <c r="C64" s="11"/>
      <c r="D64" s="13"/>
      <c r="E64" s="11"/>
      <c r="F64" s="11"/>
      <c r="G64" s="14" t="str">
        <f t="shared" si="5"/>
        <v/>
      </c>
      <c r="H64" s="14" t="str">
        <f t="shared" si="6"/>
        <v/>
      </c>
      <c r="I64" s="18" t="str">
        <f t="shared" si="7"/>
        <v/>
      </c>
    </row>
    <row r="65" spans="1:9" ht="17.25" x14ac:dyDescent="0.25">
      <c r="A65" s="17"/>
      <c r="B65" s="11"/>
      <c r="C65" s="11"/>
      <c r="D65" s="13"/>
      <c r="E65" s="11"/>
      <c r="F65" s="11"/>
      <c r="G65" s="14" t="str">
        <f t="shared" si="5"/>
        <v/>
      </c>
      <c r="H65" s="14" t="str">
        <f t="shared" si="6"/>
        <v/>
      </c>
      <c r="I65" s="18" t="str">
        <f t="shared" si="7"/>
        <v/>
      </c>
    </row>
    <row r="66" spans="1:9" ht="17.25" x14ac:dyDescent="0.25">
      <c r="A66" s="17"/>
      <c r="B66" s="11"/>
      <c r="C66" s="11"/>
      <c r="D66" s="13"/>
      <c r="E66" s="11"/>
      <c r="F66" s="11"/>
      <c r="G66" s="14" t="str">
        <f t="shared" si="5"/>
        <v/>
      </c>
      <c r="H66" s="14" t="str">
        <f t="shared" si="6"/>
        <v/>
      </c>
      <c r="I66" s="18" t="str">
        <f t="shared" si="7"/>
        <v/>
      </c>
    </row>
    <row r="67" spans="1:9" ht="17.25" x14ac:dyDescent="0.25">
      <c r="A67" s="17"/>
      <c r="B67" s="11"/>
      <c r="C67" s="11"/>
      <c r="D67" s="13"/>
      <c r="E67" s="11"/>
      <c r="F67" s="11"/>
      <c r="G67" s="14" t="str">
        <f t="shared" si="5"/>
        <v/>
      </c>
      <c r="H67" s="14" t="str">
        <f t="shared" si="6"/>
        <v/>
      </c>
      <c r="I67" s="18" t="str">
        <f t="shared" si="7"/>
        <v/>
      </c>
    </row>
    <row r="68" spans="1:9" ht="17.25" x14ac:dyDescent="0.25">
      <c r="A68" s="17"/>
      <c r="B68" s="11"/>
      <c r="C68" s="11"/>
      <c r="D68" s="13"/>
      <c r="E68" s="11"/>
      <c r="F68" s="11"/>
      <c r="G68" s="14" t="str">
        <f t="shared" si="5"/>
        <v/>
      </c>
      <c r="H68" s="14" t="str">
        <f t="shared" si="6"/>
        <v/>
      </c>
      <c r="I68" s="18" t="str">
        <f t="shared" si="7"/>
        <v/>
      </c>
    </row>
    <row r="69" spans="1:9" ht="17.25" x14ac:dyDescent="0.25">
      <c r="A69" s="17"/>
      <c r="B69" s="11"/>
      <c r="C69" s="11"/>
      <c r="D69" s="13"/>
      <c r="E69" s="11"/>
      <c r="F69" s="11"/>
      <c r="G69" s="14" t="str">
        <f t="shared" si="5"/>
        <v/>
      </c>
      <c r="H69" s="14" t="str">
        <f t="shared" si="6"/>
        <v/>
      </c>
      <c r="I69" s="18" t="str">
        <f t="shared" si="7"/>
        <v/>
      </c>
    </row>
    <row r="70" spans="1:9" ht="17.25" x14ac:dyDescent="0.25">
      <c r="A70" s="17"/>
      <c r="B70" s="11"/>
      <c r="C70" s="11"/>
      <c r="D70" s="13"/>
      <c r="E70" s="11"/>
      <c r="F70" s="11"/>
      <c r="G70" s="14" t="str">
        <f t="shared" si="5"/>
        <v/>
      </c>
      <c r="H70" s="14" t="str">
        <f t="shared" si="6"/>
        <v/>
      </c>
      <c r="I70" s="18" t="str">
        <f t="shared" si="7"/>
        <v/>
      </c>
    </row>
    <row r="71" spans="1:9" ht="17.25" x14ac:dyDescent="0.25">
      <c r="A71" s="17"/>
      <c r="B71" s="11"/>
      <c r="C71" s="11"/>
      <c r="D71" s="13"/>
      <c r="E71" s="11"/>
      <c r="F71" s="11"/>
      <c r="G71" s="14" t="str">
        <f t="shared" ref="G71:G102" si="9">IF($B71="","",IFERROR(INDEX(KomokuBunrui,MATCH($B71,KomokuList,0))&amp;"","一覧にない"))</f>
        <v/>
      </c>
      <c r="H71" s="14" t="str">
        <f t="shared" ref="H71:H102" si="10">IF($E71="","",IFERROR(INDEX(PayType,MATCH($E71,PayList,0))&amp;"","一覧にない"))</f>
        <v/>
      </c>
      <c r="I71" s="18" t="str">
        <f t="shared" ref="I71:I102" si="11">IF(OR($A71="",$H71&lt;&gt;"クレジットカード"),"",IFERROR(EDATE(DATE(YEAR($A71),MONTH($A71),1),IF(DAY($A71)&lt;=MIN(IF(INDEX(PayShime,MATCH($E71,PayList,0))="末",31,VALUE(INDEX(PayShime,MATCH($E71,PayList,0))&amp;"")),DAY(EOMONTH($A71,0))),0,1)+IF(INDEX(PayTsuki,MATCH($E71,PayList,0))="翌々月",2,1)),"設定を確認"))</f>
        <v/>
      </c>
    </row>
    <row r="72" spans="1:9" ht="17.25" x14ac:dyDescent="0.25">
      <c r="A72" s="17"/>
      <c r="B72" s="11"/>
      <c r="C72" s="11"/>
      <c r="D72" s="13"/>
      <c r="E72" s="11"/>
      <c r="F72" s="11"/>
      <c r="G72" s="14" t="str">
        <f t="shared" si="9"/>
        <v/>
      </c>
      <c r="H72" s="14" t="str">
        <f t="shared" si="10"/>
        <v/>
      </c>
      <c r="I72" s="18" t="str">
        <f t="shared" si="11"/>
        <v/>
      </c>
    </row>
    <row r="73" spans="1:9" ht="17.25" x14ac:dyDescent="0.25">
      <c r="A73" s="17"/>
      <c r="B73" s="11"/>
      <c r="C73" s="11"/>
      <c r="D73" s="13"/>
      <c r="E73" s="11"/>
      <c r="F73" s="11"/>
      <c r="G73" s="14" t="str">
        <f t="shared" si="9"/>
        <v/>
      </c>
      <c r="H73" s="14" t="str">
        <f t="shared" si="10"/>
        <v/>
      </c>
      <c r="I73" s="18" t="str">
        <f t="shared" si="11"/>
        <v/>
      </c>
    </row>
    <row r="74" spans="1:9" ht="17.25" x14ac:dyDescent="0.25">
      <c r="A74" s="17"/>
      <c r="B74" s="11"/>
      <c r="C74" s="11"/>
      <c r="D74" s="13"/>
      <c r="E74" s="11"/>
      <c r="F74" s="11"/>
      <c r="G74" s="14" t="str">
        <f t="shared" si="9"/>
        <v/>
      </c>
      <c r="H74" s="14" t="str">
        <f t="shared" si="10"/>
        <v/>
      </c>
      <c r="I74" s="18" t="str">
        <f t="shared" si="11"/>
        <v/>
      </c>
    </row>
    <row r="75" spans="1:9" ht="17.25" x14ac:dyDescent="0.25">
      <c r="A75" s="17"/>
      <c r="B75" s="11"/>
      <c r="C75" s="11"/>
      <c r="D75" s="13"/>
      <c r="E75" s="11"/>
      <c r="F75" s="11"/>
      <c r="G75" s="14" t="str">
        <f t="shared" si="9"/>
        <v/>
      </c>
      <c r="H75" s="14" t="str">
        <f t="shared" si="10"/>
        <v/>
      </c>
      <c r="I75" s="18" t="str">
        <f t="shared" si="11"/>
        <v/>
      </c>
    </row>
    <row r="76" spans="1:9" ht="17.25" x14ac:dyDescent="0.25">
      <c r="A76" s="17"/>
      <c r="B76" s="11"/>
      <c r="C76" s="11"/>
      <c r="D76" s="13"/>
      <c r="E76" s="11"/>
      <c r="F76" s="11"/>
      <c r="G76" s="14" t="str">
        <f t="shared" si="9"/>
        <v/>
      </c>
      <c r="H76" s="14" t="str">
        <f t="shared" si="10"/>
        <v/>
      </c>
      <c r="I76" s="18" t="str">
        <f t="shared" si="11"/>
        <v/>
      </c>
    </row>
    <row r="77" spans="1:9" ht="17.25" x14ac:dyDescent="0.25">
      <c r="A77" s="17"/>
      <c r="B77" s="11"/>
      <c r="C77" s="11"/>
      <c r="D77" s="13"/>
      <c r="E77" s="11"/>
      <c r="F77" s="11"/>
      <c r="G77" s="14" t="str">
        <f t="shared" si="9"/>
        <v/>
      </c>
      <c r="H77" s="14" t="str">
        <f t="shared" si="10"/>
        <v/>
      </c>
      <c r="I77" s="18" t="str">
        <f t="shared" si="11"/>
        <v/>
      </c>
    </row>
    <row r="78" spans="1:9" ht="17.25" x14ac:dyDescent="0.25">
      <c r="A78" s="17"/>
      <c r="B78" s="11"/>
      <c r="C78" s="11"/>
      <c r="D78" s="13"/>
      <c r="E78" s="11"/>
      <c r="F78" s="11"/>
      <c r="G78" s="14" t="str">
        <f t="shared" si="9"/>
        <v/>
      </c>
      <c r="H78" s="14" t="str">
        <f t="shared" si="10"/>
        <v/>
      </c>
      <c r="I78" s="18" t="str">
        <f t="shared" si="11"/>
        <v/>
      </c>
    </row>
    <row r="79" spans="1:9" ht="17.25" x14ac:dyDescent="0.25">
      <c r="A79" s="17"/>
      <c r="B79" s="11"/>
      <c r="C79" s="11"/>
      <c r="D79" s="13"/>
      <c r="E79" s="11"/>
      <c r="F79" s="11"/>
      <c r="G79" s="14" t="str">
        <f t="shared" si="9"/>
        <v/>
      </c>
      <c r="H79" s="14" t="str">
        <f t="shared" si="10"/>
        <v/>
      </c>
      <c r="I79" s="18" t="str">
        <f t="shared" si="11"/>
        <v/>
      </c>
    </row>
    <row r="80" spans="1:9" ht="17.25" x14ac:dyDescent="0.25">
      <c r="A80" s="17"/>
      <c r="B80" s="11"/>
      <c r="C80" s="11"/>
      <c r="D80" s="13"/>
      <c r="E80" s="11"/>
      <c r="F80" s="11"/>
      <c r="G80" s="14" t="str">
        <f t="shared" si="9"/>
        <v/>
      </c>
      <c r="H80" s="14" t="str">
        <f t="shared" si="10"/>
        <v/>
      </c>
      <c r="I80" s="18" t="str">
        <f t="shared" si="11"/>
        <v/>
      </c>
    </row>
    <row r="81" spans="1:9" ht="17.25" x14ac:dyDescent="0.25">
      <c r="A81" s="17"/>
      <c r="B81" s="11"/>
      <c r="C81" s="11"/>
      <c r="D81" s="13"/>
      <c r="E81" s="11"/>
      <c r="F81" s="11"/>
      <c r="G81" s="14" t="str">
        <f t="shared" si="9"/>
        <v/>
      </c>
      <c r="H81" s="14" t="str">
        <f t="shared" si="10"/>
        <v/>
      </c>
      <c r="I81" s="18" t="str">
        <f t="shared" si="11"/>
        <v/>
      </c>
    </row>
    <row r="82" spans="1:9" ht="17.25" x14ac:dyDescent="0.25">
      <c r="A82" s="17"/>
      <c r="B82" s="11"/>
      <c r="C82" s="11"/>
      <c r="D82" s="13"/>
      <c r="E82" s="11"/>
      <c r="F82" s="11"/>
      <c r="G82" s="14" t="str">
        <f t="shared" si="9"/>
        <v/>
      </c>
      <c r="H82" s="14" t="str">
        <f t="shared" si="10"/>
        <v/>
      </c>
      <c r="I82" s="18" t="str">
        <f t="shared" si="11"/>
        <v/>
      </c>
    </row>
    <row r="83" spans="1:9" ht="17.25" x14ac:dyDescent="0.25">
      <c r="A83" s="17"/>
      <c r="B83" s="11"/>
      <c r="C83" s="11"/>
      <c r="D83" s="13"/>
      <c r="E83" s="11"/>
      <c r="F83" s="11"/>
      <c r="G83" s="14" t="str">
        <f t="shared" si="9"/>
        <v/>
      </c>
      <c r="H83" s="14" t="str">
        <f t="shared" si="10"/>
        <v/>
      </c>
      <c r="I83" s="18" t="str">
        <f t="shared" si="11"/>
        <v/>
      </c>
    </row>
    <row r="84" spans="1:9" ht="17.25" x14ac:dyDescent="0.25">
      <c r="A84" s="17"/>
      <c r="B84" s="11"/>
      <c r="C84" s="11"/>
      <c r="D84" s="13"/>
      <c r="E84" s="11"/>
      <c r="F84" s="11"/>
      <c r="G84" s="14" t="str">
        <f t="shared" si="9"/>
        <v/>
      </c>
      <c r="H84" s="14" t="str">
        <f t="shared" si="10"/>
        <v/>
      </c>
      <c r="I84" s="18" t="str">
        <f t="shared" si="11"/>
        <v/>
      </c>
    </row>
    <row r="85" spans="1:9" ht="17.25" x14ac:dyDescent="0.25">
      <c r="A85" s="17"/>
      <c r="B85" s="11"/>
      <c r="C85" s="11"/>
      <c r="D85" s="13"/>
      <c r="E85" s="11"/>
      <c r="F85" s="11"/>
      <c r="G85" s="14" t="str">
        <f t="shared" si="9"/>
        <v/>
      </c>
      <c r="H85" s="14" t="str">
        <f t="shared" si="10"/>
        <v/>
      </c>
      <c r="I85" s="18" t="str">
        <f t="shared" si="11"/>
        <v/>
      </c>
    </row>
    <row r="86" spans="1:9" ht="17.25" x14ac:dyDescent="0.25">
      <c r="A86" s="17"/>
      <c r="B86" s="11"/>
      <c r="C86" s="11"/>
      <c r="D86" s="13"/>
      <c r="E86" s="11"/>
      <c r="F86" s="11"/>
      <c r="G86" s="14" t="str">
        <f t="shared" si="9"/>
        <v/>
      </c>
      <c r="H86" s="14" t="str">
        <f t="shared" si="10"/>
        <v/>
      </c>
      <c r="I86" s="18" t="str">
        <f t="shared" si="11"/>
        <v/>
      </c>
    </row>
    <row r="87" spans="1:9" ht="17.25" x14ac:dyDescent="0.25">
      <c r="A87" s="17"/>
      <c r="B87" s="11"/>
      <c r="C87" s="11"/>
      <c r="D87" s="13"/>
      <c r="E87" s="11"/>
      <c r="F87" s="11"/>
      <c r="G87" s="14" t="str">
        <f t="shared" si="9"/>
        <v/>
      </c>
      <c r="H87" s="14" t="str">
        <f t="shared" si="10"/>
        <v/>
      </c>
      <c r="I87" s="18" t="str">
        <f t="shared" si="11"/>
        <v/>
      </c>
    </row>
    <row r="88" spans="1:9" ht="17.25" x14ac:dyDescent="0.25">
      <c r="A88" s="17"/>
      <c r="B88" s="11"/>
      <c r="C88" s="11"/>
      <c r="D88" s="13"/>
      <c r="E88" s="11"/>
      <c r="F88" s="11"/>
      <c r="G88" s="14" t="str">
        <f t="shared" si="9"/>
        <v/>
      </c>
      <c r="H88" s="14" t="str">
        <f t="shared" si="10"/>
        <v/>
      </c>
      <c r="I88" s="18" t="str">
        <f t="shared" si="11"/>
        <v/>
      </c>
    </row>
    <row r="89" spans="1:9" ht="17.25" x14ac:dyDescent="0.25">
      <c r="A89" s="17"/>
      <c r="B89" s="11"/>
      <c r="C89" s="11"/>
      <c r="D89" s="13"/>
      <c r="E89" s="11"/>
      <c r="F89" s="11"/>
      <c r="G89" s="14" t="str">
        <f t="shared" si="9"/>
        <v/>
      </c>
      <c r="H89" s="14" t="str">
        <f t="shared" si="10"/>
        <v/>
      </c>
      <c r="I89" s="18" t="str">
        <f t="shared" si="11"/>
        <v/>
      </c>
    </row>
    <row r="90" spans="1:9" ht="17.25" x14ac:dyDescent="0.25">
      <c r="A90" s="17"/>
      <c r="B90" s="11"/>
      <c r="C90" s="11"/>
      <c r="D90" s="13"/>
      <c r="E90" s="11"/>
      <c r="F90" s="11"/>
      <c r="G90" s="14" t="str">
        <f t="shared" si="9"/>
        <v/>
      </c>
      <c r="H90" s="14" t="str">
        <f t="shared" si="10"/>
        <v/>
      </c>
      <c r="I90" s="18" t="str">
        <f t="shared" si="11"/>
        <v/>
      </c>
    </row>
    <row r="91" spans="1:9" ht="17.25" x14ac:dyDescent="0.25">
      <c r="A91" s="17"/>
      <c r="B91" s="11"/>
      <c r="C91" s="11"/>
      <c r="D91" s="13"/>
      <c r="E91" s="11"/>
      <c r="F91" s="11"/>
      <c r="G91" s="14" t="str">
        <f t="shared" si="9"/>
        <v/>
      </c>
      <c r="H91" s="14" t="str">
        <f t="shared" si="10"/>
        <v/>
      </c>
      <c r="I91" s="18" t="str">
        <f t="shared" si="11"/>
        <v/>
      </c>
    </row>
    <row r="92" spans="1:9" ht="17.25" x14ac:dyDescent="0.25">
      <c r="A92" s="17"/>
      <c r="B92" s="11"/>
      <c r="C92" s="11"/>
      <c r="D92" s="13"/>
      <c r="E92" s="11"/>
      <c r="F92" s="11"/>
      <c r="G92" s="14" t="str">
        <f t="shared" si="9"/>
        <v/>
      </c>
      <c r="H92" s="14" t="str">
        <f t="shared" si="10"/>
        <v/>
      </c>
      <c r="I92" s="18" t="str">
        <f t="shared" si="11"/>
        <v/>
      </c>
    </row>
    <row r="93" spans="1:9" ht="17.25" x14ac:dyDescent="0.25">
      <c r="A93" s="17"/>
      <c r="B93" s="11"/>
      <c r="C93" s="11"/>
      <c r="D93" s="13"/>
      <c r="E93" s="11"/>
      <c r="F93" s="11"/>
      <c r="G93" s="14" t="str">
        <f t="shared" si="9"/>
        <v/>
      </c>
      <c r="H93" s="14" t="str">
        <f t="shared" si="10"/>
        <v/>
      </c>
      <c r="I93" s="18" t="str">
        <f t="shared" si="11"/>
        <v/>
      </c>
    </row>
    <row r="94" spans="1:9" ht="17.25" x14ac:dyDescent="0.25">
      <c r="A94" s="17"/>
      <c r="B94" s="11"/>
      <c r="C94" s="11"/>
      <c r="D94" s="13"/>
      <c r="E94" s="11"/>
      <c r="F94" s="11"/>
      <c r="G94" s="14" t="str">
        <f t="shared" si="9"/>
        <v/>
      </c>
      <c r="H94" s="14" t="str">
        <f t="shared" si="10"/>
        <v/>
      </c>
      <c r="I94" s="18" t="str">
        <f t="shared" si="11"/>
        <v/>
      </c>
    </row>
    <row r="95" spans="1:9" ht="17.25" x14ac:dyDescent="0.25">
      <c r="A95" s="17"/>
      <c r="B95" s="11"/>
      <c r="C95" s="11"/>
      <c r="D95" s="13"/>
      <c r="E95" s="11"/>
      <c r="F95" s="11"/>
      <c r="G95" s="14" t="str">
        <f t="shared" si="9"/>
        <v/>
      </c>
      <c r="H95" s="14" t="str">
        <f t="shared" si="10"/>
        <v/>
      </c>
      <c r="I95" s="18" t="str">
        <f t="shared" si="11"/>
        <v/>
      </c>
    </row>
    <row r="96" spans="1:9" ht="17.25" x14ac:dyDescent="0.25">
      <c r="A96" s="17"/>
      <c r="B96" s="11"/>
      <c r="C96" s="11"/>
      <c r="D96" s="13"/>
      <c r="E96" s="11"/>
      <c r="F96" s="11"/>
      <c r="G96" s="14" t="str">
        <f t="shared" si="9"/>
        <v/>
      </c>
      <c r="H96" s="14" t="str">
        <f t="shared" si="10"/>
        <v/>
      </c>
      <c r="I96" s="18" t="str">
        <f t="shared" si="11"/>
        <v/>
      </c>
    </row>
    <row r="97" spans="1:9" ht="17.25" x14ac:dyDescent="0.25">
      <c r="A97" s="17"/>
      <c r="B97" s="11"/>
      <c r="C97" s="11"/>
      <c r="D97" s="13"/>
      <c r="E97" s="11"/>
      <c r="F97" s="11"/>
      <c r="G97" s="14" t="str">
        <f t="shared" si="9"/>
        <v/>
      </c>
      <c r="H97" s="14" t="str">
        <f t="shared" si="10"/>
        <v/>
      </c>
      <c r="I97" s="18" t="str">
        <f t="shared" si="11"/>
        <v/>
      </c>
    </row>
    <row r="98" spans="1:9" ht="17.25" x14ac:dyDescent="0.25">
      <c r="A98" s="17"/>
      <c r="B98" s="11"/>
      <c r="C98" s="11"/>
      <c r="D98" s="13"/>
      <c r="E98" s="11"/>
      <c r="F98" s="11"/>
      <c r="G98" s="14" t="str">
        <f t="shared" si="9"/>
        <v/>
      </c>
      <c r="H98" s="14" t="str">
        <f t="shared" si="10"/>
        <v/>
      </c>
      <c r="I98" s="18" t="str">
        <f t="shared" si="11"/>
        <v/>
      </c>
    </row>
    <row r="99" spans="1:9" ht="17.25" x14ac:dyDescent="0.25">
      <c r="A99" s="17"/>
      <c r="B99" s="11"/>
      <c r="C99" s="11"/>
      <c r="D99" s="13"/>
      <c r="E99" s="11"/>
      <c r="F99" s="11"/>
      <c r="G99" s="14" t="str">
        <f t="shared" si="9"/>
        <v/>
      </c>
      <c r="H99" s="14" t="str">
        <f t="shared" si="10"/>
        <v/>
      </c>
      <c r="I99" s="18" t="str">
        <f t="shared" si="11"/>
        <v/>
      </c>
    </row>
    <row r="100" spans="1:9" ht="17.25" x14ac:dyDescent="0.25">
      <c r="A100" s="17"/>
      <c r="B100" s="11"/>
      <c r="C100" s="11"/>
      <c r="D100" s="13"/>
      <c r="E100" s="11"/>
      <c r="F100" s="11"/>
      <c r="G100" s="14" t="str">
        <f t="shared" si="9"/>
        <v/>
      </c>
      <c r="H100" s="14" t="str">
        <f t="shared" si="10"/>
        <v/>
      </c>
      <c r="I100" s="18" t="str">
        <f t="shared" si="11"/>
        <v/>
      </c>
    </row>
    <row r="101" spans="1:9" ht="17.25" x14ac:dyDescent="0.25">
      <c r="A101" s="17"/>
      <c r="B101" s="11"/>
      <c r="C101" s="11"/>
      <c r="D101" s="13"/>
      <c r="E101" s="11"/>
      <c r="F101" s="11"/>
      <c r="G101" s="14" t="str">
        <f t="shared" si="9"/>
        <v/>
      </c>
      <c r="H101" s="14" t="str">
        <f t="shared" si="10"/>
        <v/>
      </c>
      <c r="I101" s="18" t="str">
        <f t="shared" si="11"/>
        <v/>
      </c>
    </row>
    <row r="102" spans="1:9" ht="17.25" x14ac:dyDescent="0.25">
      <c r="A102" s="17"/>
      <c r="B102" s="11"/>
      <c r="C102" s="11"/>
      <c r="D102" s="13"/>
      <c r="E102" s="11"/>
      <c r="F102" s="11"/>
      <c r="G102" s="14" t="str">
        <f t="shared" si="9"/>
        <v/>
      </c>
      <c r="H102" s="14" t="str">
        <f t="shared" si="10"/>
        <v/>
      </c>
      <c r="I102" s="18" t="str">
        <f t="shared" si="11"/>
        <v/>
      </c>
    </row>
    <row r="103" spans="1:9" ht="17.25" x14ac:dyDescent="0.25">
      <c r="A103" s="17"/>
      <c r="B103" s="11"/>
      <c r="C103" s="11"/>
      <c r="D103" s="13"/>
      <c r="E103" s="11"/>
      <c r="F103" s="11"/>
      <c r="G103" s="14" t="str">
        <f t="shared" ref="G103:G134" si="12">IF($B103="","",IFERROR(INDEX(KomokuBunrui,MATCH($B103,KomokuList,0))&amp;"","一覧にない"))</f>
        <v/>
      </c>
      <c r="H103" s="14" t="str">
        <f t="shared" ref="H103:H134" si="13">IF($E103="","",IFERROR(INDEX(PayType,MATCH($E103,PayList,0))&amp;"","一覧にない"))</f>
        <v/>
      </c>
      <c r="I103" s="18" t="str">
        <f t="shared" ref="I103:I134" si="14">IF(OR($A103="",$H103&lt;&gt;"クレジットカード"),"",IFERROR(EDATE(DATE(YEAR($A103),MONTH($A103),1),IF(DAY($A103)&lt;=MIN(IF(INDEX(PayShime,MATCH($E103,PayList,0))="末",31,VALUE(INDEX(PayShime,MATCH($E103,PayList,0))&amp;"")),DAY(EOMONTH($A103,0))),0,1)+IF(INDEX(PayTsuki,MATCH($E103,PayList,0))="翌々月",2,1)),"設定を確認"))</f>
        <v/>
      </c>
    </row>
    <row r="104" spans="1:9" ht="17.25" x14ac:dyDescent="0.25">
      <c r="A104" s="17"/>
      <c r="B104" s="11"/>
      <c r="C104" s="11"/>
      <c r="D104" s="13"/>
      <c r="E104" s="11"/>
      <c r="F104" s="11"/>
      <c r="G104" s="14" t="str">
        <f t="shared" si="12"/>
        <v/>
      </c>
      <c r="H104" s="14" t="str">
        <f t="shared" si="13"/>
        <v/>
      </c>
      <c r="I104" s="18" t="str">
        <f t="shared" si="14"/>
        <v/>
      </c>
    </row>
    <row r="105" spans="1:9" ht="17.25" x14ac:dyDescent="0.25">
      <c r="A105" s="17"/>
      <c r="B105" s="11"/>
      <c r="C105" s="11"/>
      <c r="D105" s="13"/>
      <c r="E105" s="11"/>
      <c r="F105" s="11"/>
      <c r="G105" s="14" t="str">
        <f t="shared" si="12"/>
        <v/>
      </c>
      <c r="H105" s="14" t="str">
        <f t="shared" si="13"/>
        <v/>
      </c>
      <c r="I105" s="18" t="str">
        <f t="shared" si="14"/>
        <v/>
      </c>
    </row>
    <row r="106" spans="1:9" ht="17.25" x14ac:dyDescent="0.25">
      <c r="A106" s="17"/>
      <c r="B106" s="11"/>
      <c r="C106" s="11"/>
      <c r="D106" s="13"/>
      <c r="E106" s="11"/>
      <c r="F106" s="11"/>
      <c r="G106" s="14" t="str">
        <f t="shared" si="12"/>
        <v/>
      </c>
      <c r="H106" s="14" t="str">
        <f t="shared" si="13"/>
        <v/>
      </c>
      <c r="I106" s="18" t="str">
        <f t="shared" si="14"/>
        <v/>
      </c>
    </row>
    <row r="107" spans="1:9" ht="17.25" x14ac:dyDescent="0.25">
      <c r="A107" s="17"/>
      <c r="B107" s="11"/>
      <c r="C107" s="11"/>
      <c r="D107" s="13"/>
      <c r="E107" s="11"/>
      <c r="F107" s="11"/>
      <c r="G107" s="14" t="str">
        <f t="shared" si="12"/>
        <v/>
      </c>
      <c r="H107" s="14" t="str">
        <f t="shared" si="13"/>
        <v/>
      </c>
      <c r="I107" s="18" t="str">
        <f t="shared" si="14"/>
        <v/>
      </c>
    </row>
    <row r="108" spans="1:9" ht="17.25" x14ac:dyDescent="0.25">
      <c r="A108" s="17"/>
      <c r="B108" s="11"/>
      <c r="C108" s="11"/>
      <c r="D108" s="13"/>
      <c r="E108" s="11"/>
      <c r="F108" s="11"/>
      <c r="G108" s="14" t="str">
        <f t="shared" si="12"/>
        <v/>
      </c>
      <c r="H108" s="14" t="str">
        <f t="shared" si="13"/>
        <v/>
      </c>
      <c r="I108" s="18" t="str">
        <f t="shared" si="14"/>
        <v/>
      </c>
    </row>
    <row r="109" spans="1:9" ht="17.25" x14ac:dyDescent="0.25">
      <c r="A109" s="17"/>
      <c r="B109" s="11"/>
      <c r="C109" s="11"/>
      <c r="D109" s="13"/>
      <c r="E109" s="11"/>
      <c r="F109" s="11"/>
      <c r="G109" s="14" t="str">
        <f t="shared" si="12"/>
        <v/>
      </c>
      <c r="H109" s="14" t="str">
        <f t="shared" si="13"/>
        <v/>
      </c>
      <c r="I109" s="18" t="str">
        <f t="shared" si="14"/>
        <v/>
      </c>
    </row>
    <row r="110" spans="1:9" ht="17.25" x14ac:dyDescent="0.25">
      <c r="A110" s="17"/>
      <c r="B110" s="11"/>
      <c r="C110" s="11"/>
      <c r="D110" s="13"/>
      <c r="E110" s="11"/>
      <c r="F110" s="11"/>
      <c r="G110" s="14" t="str">
        <f t="shared" si="12"/>
        <v/>
      </c>
      <c r="H110" s="14" t="str">
        <f t="shared" si="13"/>
        <v/>
      </c>
      <c r="I110" s="18" t="str">
        <f t="shared" si="14"/>
        <v/>
      </c>
    </row>
    <row r="111" spans="1:9" ht="17.25" x14ac:dyDescent="0.25">
      <c r="A111" s="17"/>
      <c r="B111" s="11"/>
      <c r="C111" s="11"/>
      <c r="D111" s="13"/>
      <c r="E111" s="11"/>
      <c r="F111" s="11"/>
      <c r="G111" s="14" t="str">
        <f t="shared" si="12"/>
        <v/>
      </c>
      <c r="H111" s="14" t="str">
        <f t="shared" si="13"/>
        <v/>
      </c>
      <c r="I111" s="18" t="str">
        <f t="shared" si="14"/>
        <v/>
      </c>
    </row>
    <row r="112" spans="1:9" ht="17.25" x14ac:dyDescent="0.25">
      <c r="A112" s="17"/>
      <c r="B112" s="11"/>
      <c r="C112" s="11"/>
      <c r="D112" s="13"/>
      <c r="E112" s="11"/>
      <c r="F112" s="11"/>
      <c r="G112" s="14" t="str">
        <f t="shared" si="12"/>
        <v/>
      </c>
      <c r="H112" s="14" t="str">
        <f t="shared" si="13"/>
        <v/>
      </c>
      <c r="I112" s="18" t="str">
        <f t="shared" si="14"/>
        <v/>
      </c>
    </row>
    <row r="113" spans="1:9" ht="17.25" x14ac:dyDescent="0.25">
      <c r="A113" s="17"/>
      <c r="B113" s="11"/>
      <c r="C113" s="11"/>
      <c r="D113" s="13"/>
      <c r="E113" s="11"/>
      <c r="F113" s="11"/>
      <c r="G113" s="14" t="str">
        <f t="shared" si="12"/>
        <v/>
      </c>
      <c r="H113" s="14" t="str">
        <f t="shared" si="13"/>
        <v/>
      </c>
      <c r="I113" s="18" t="str">
        <f t="shared" si="14"/>
        <v/>
      </c>
    </row>
    <row r="114" spans="1:9" ht="17.25" x14ac:dyDescent="0.25">
      <c r="A114" s="17"/>
      <c r="B114" s="11"/>
      <c r="C114" s="11"/>
      <c r="D114" s="13"/>
      <c r="E114" s="11"/>
      <c r="F114" s="11"/>
      <c r="G114" s="14" t="str">
        <f t="shared" si="12"/>
        <v/>
      </c>
      <c r="H114" s="14" t="str">
        <f t="shared" si="13"/>
        <v/>
      </c>
      <c r="I114" s="18" t="str">
        <f t="shared" si="14"/>
        <v/>
      </c>
    </row>
    <row r="115" spans="1:9" ht="17.25" x14ac:dyDescent="0.25">
      <c r="A115" s="17"/>
      <c r="B115" s="11"/>
      <c r="C115" s="11"/>
      <c r="D115" s="13"/>
      <c r="E115" s="11"/>
      <c r="F115" s="11"/>
      <c r="G115" s="14" t="str">
        <f t="shared" si="12"/>
        <v/>
      </c>
      <c r="H115" s="14" t="str">
        <f t="shared" si="13"/>
        <v/>
      </c>
      <c r="I115" s="18" t="str">
        <f t="shared" si="14"/>
        <v/>
      </c>
    </row>
    <row r="116" spans="1:9" ht="17.25" x14ac:dyDescent="0.25">
      <c r="A116" s="17"/>
      <c r="B116" s="11"/>
      <c r="C116" s="11"/>
      <c r="D116" s="13"/>
      <c r="E116" s="11"/>
      <c r="F116" s="11"/>
      <c r="G116" s="14" t="str">
        <f t="shared" si="12"/>
        <v/>
      </c>
      <c r="H116" s="14" t="str">
        <f t="shared" si="13"/>
        <v/>
      </c>
      <c r="I116" s="18" t="str">
        <f t="shared" si="14"/>
        <v/>
      </c>
    </row>
    <row r="117" spans="1:9" ht="17.25" x14ac:dyDescent="0.25">
      <c r="A117" s="17"/>
      <c r="B117" s="11"/>
      <c r="C117" s="11"/>
      <c r="D117" s="13"/>
      <c r="E117" s="11"/>
      <c r="F117" s="11"/>
      <c r="G117" s="14" t="str">
        <f t="shared" si="12"/>
        <v/>
      </c>
      <c r="H117" s="14" t="str">
        <f t="shared" si="13"/>
        <v/>
      </c>
      <c r="I117" s="18" t="str">
        <f t="shared" si="14"/>
        <v/>
      </c>
    </row>
    <row r="118" spans="1:9" ht="17.25" x14ac:dyDescent="0.25">
      <c r="A118" s="17"/>
      <c r="B118" s="11"/>
      <c r="C118" s="11"/>
      <c r="D118" s="13"/>
      <c r="E118" s="11"/>
      <c r="F118" s="11"/>
      <c r="G118" s="14" t="str">
        <f t="shared" si="12"/>
        <v/>
      </c>
      <c r="H118" s="14" t="str">
        <f t="shared" si="13"/>
        <v/>
      </c>
      <c r="I118" s="18" t="str">
        <f t="shared" si="14"/>
        <v/>
      </c>
    </row>
    <row r="119" spans="1:9" ht="17.25" x14ac:dyDescent="0.25">
      <c r="A119" s="17"/>
      <c r="B119" s="11"/>
      <c r="C119" s="11"/>
      <c r="D119" s="13"/>
      <c r="E119" s="11"/>
      <c r="F119" s="11"/>
      <c r="G119" s="14" t="str">
        <f t="shared" si="12"/>
        <v/>
      </c>
      <c r="H119" s="14" t="str">
        <f t="shared" si="13"/>
        <v/>
      </c>
      <c r="I119" s="18" t="str">
        <f t="shared" si="14"/>
        <v/>
      </c>
    </row>
    <row r="120" spans="1:9" ht="17.25" x14ac:dyDescent="0.25">
      <c r="A120" s="17"/>
      <c r="B120" s="11"/>
      <c r="C120" s="11"/>
      <c r="D120" s="13"/>
      <c r="E120" s="11"/>
      <c r="F120" s="11"/>
      <c r="G120" s="14" t="str">
        <f t="shared" si="12"/>
        <v/>
      </c>
      <c r="H120" s="14" t="str">
        <f t="shared" si="13"/>
        <v/>
      </c>
      <c r="I120" s="18" t="str">
        <f t="shared" si="14"/>
        <v/>
      </c>
    </row>
    <row r="121" spans="1:9" ht="17.25" x14ac:dyDescent="0.25">
      <c r="A121" s="17"/>
      <c r="B121" s="11"/>
      <c r="C121" s="11"/>
      <c r="D121" s="13"/>
      <c r="E121" s="11"/>
      <c r="F121" s="11"/>
      <c r="G121" s="14" t="str">
        <f t="shared" si="12"/>
        <v/>
      </c>
      <c r="H121" s="14" t="str">
        <f t="shared" si="13"/>
        <v/>
      </c>
      <c r="I121" s="18" t="str">
        <f t="shared" si="14"/>
        <v/>
      </c>
    </row>
    <row r="122" spans="1:9" ht="17.25" x14ac:dyDescent="0.25">
      <c r="A122" s="17"/>
      <c r="B122" s="11"/>
      <c r="C122" s="11"/>
      <c r="D122" s="13"/>
      <c r="E122" s="11"/>
      <c r="F122" s="11"/>
      <c r="G122" s="14" t="str">
        <f t="shared" si="12"/>
        <v/>
      </c>
      <c r="H122" s="14" t="str">
        <f t="shared" si="13"/>
        <v/>
      </c>
      <c r="I122" s="18" t="str">
        <f t="shared" si="14"/>
        <v/>
      </c>
    </row>
    <row r="123" spans="1:9" ht="17.25" x14ac:dyDescent="0.25">
      <c r="A123" s="17"/>
      <c r="B123" s="11"/>
      <c r="C123" s="11"/>
      <c r="D123" s="13"/>
      <c r="E123" s="11"/>
      <c r="F123" s="11"/>
      <c r="G123" s="14" t="str">
        <f t="shared" si="12"/>
        <v/>
      </c>
      <c r="H123" s="14" t="str">
        <f t="shared" si="13"/>
        <v/>
      </c>
      <c r="I123" s="18" t="str">
        <f t="shared" si="14"/>
        <v/>
      </c>
    </row>
    <row r="124" spans="1:9" ht="17.25" x14ac:dyDescent="0.25">
      <c r="A124" s="17"/>
      <c r="B124" s="11"/>
      <c r="C124" s="11"/>
      <c r="D124" s="13"/>
      <c r="E124" s="11"/>
      <c r="F124" s="11"/>
      <c r="G124" s="14" t="str">
        <f t="shared" si="12"/>
        <v/>
      </c>
      <c r="H124" s="14" t="str">
        <f t="shared" si="13"/>
        <v/>
      </c>
      <c r="I124" s="18" t="str">
        <f t="shared" si="14"/>
        <v/>
      </c>
    </row>
    <row r="125" spans="1:9" ht="17.25" x14ac:dyDescent="0.25">
      <c r="A125" s="17"/>
      <c r="B125" s="11"/>
      <c r="C125" s="11"/>
      <c r="D125" s="13"/>
      <c r="E125" s="11"/>
      <c r="F125" s="11"/>
      <c r="G125" s="14" t="str">
        <f t="shared" si="12"/>
        <v/>
      </c>
      <c r="H125" s="14" t="str">
        <f t="shared" si="13"/>
        <v/>
      </c>
      <c r="I125" s="18" t="str">
        <f t="shared" si="14"/>
        <v/>
      </c>
    </row>
    <row r="126" spans="1:9" ht="17.25" x14ac:dyDescent="0.25">
      <c r="A126" s="17"/>
      <c r="B126" s="11"/>
      <c r="C126" s="11"/>
      <c r="D126" s="13"/>
      <c r="E126" s="11"/>
      <c r="F126" s="11"/>
      <c r="G126" s="14" t="str">
        <f t="shared" si="12"/>
        <v/>
      </c>
      <c r="H126" s="14" t="str">
        <f t="shared" si="13"/>
        <v/>
      </c>
      <c r="I126" s="18" t="str">
        <f t="shared" si="14"/>
        <v/>
      </c>
    </row>
    <row r="127" spans="1:9" ht="17.25" x14ac:dyDescent="0.25">
      <c r="A127" s="17"/>
      <c r="B127" s="11"/>
      <c r="C127" s="11"/>
      <c r="D127" s="13"/>
      <c r="E127" s="11"/>
      <c r="F127" s="11"/>
      <c r="G127" s="14" t="str">
        <f t="shared" si="12"/>
        <v/>
      </c>
      <c r="H127" s="14" t="str">
        <f t="shared" si="13"/>
        <v/>
      </c>
      <c r="I127" s="18" t="str">
        <f t="shared" si="14"/>
        <v/>
      </c>
    </row>
    <row r="128" spans="1:9" ht="17.25" x14ac:dyDescent="0.25">
      <c r="A128" s="17"/>
      <c r="B128" s="11"/>
      <c r="C128" s="11"/>
      <c r="D128" s="13"/>
      <c r="E128" s="11"/>
      <c r="F128" s="11"/>
      <c r="G128" s="14" t="str">
        <f t="shared" si="12"/>
        <v/>
      </c>
      <c r="H128" s="14" t="str">
        <f t="shared" si="13"/>
        <v/>
      </c>
      <c r="I128" s="18" t="str">
        <f t="shared" si="14"/>
        <v/>
      </c>
    </row>
    <row r="129" spans="1:9" ht="17.25" x14ac:dyDescent="0.25">
      <c r="A129" s="17"/>
      <c r="B129" s="11"/>
      <c r="C129" s="11"/>
      <c r="D129" s="13"/>
      <c r="E129" s="11"/>
      <c r="F129" s="11"/>
      <c r="G129" s="14" t="str">
        <f t="shared" si="12"/>
        <v/>
      </c>
      <c r="H129" s="14" t="str">
        <f t="shared" si="13"/>
        <v/>
      </c>
      <c r="I129" s="18" t="str">
        <f t="shared" si="14"/>
        <v/>
      </c>
    </row>
    <row r="130" spans="1:9" ht="17.25" x14ac:dyDescent="0.25">
      <c r="A130" s="17"/>
      <c r="B130" s="11"/>
      <c r="C130" s="11"/>
      <c r="D130" s="13"/>
      <c r="E130" s="11"/>
      <c r="F130" s="11"/>
      <c r="G130" s="14" t="str">
        <f t="shared" si="12"/>
        <v/>
      </c>
      <c r="H130" s="14" t="str">
        <f t="shared" si="13"/>
        <v/>
      </c>
      <c r="I130" s="18" t="str">
        <f t="shared" si="14"/>
        <v/>
      </c>
    </row>
    <row r="131" spans="1:9" ht="17.25" x14ac:dyDescent="0.25">
      <c r="A131" s="17"/>
      <c r="B131" s="11"/>
      <c r="C131" s="11"/>
      <c r="D131" s="13"/>
      <c r="E131" s="11"/>
      <c r="F131" s="11"/>
      <c r="G131" s="14" t="str">
        <f t="shared" si="12"/>
        <v/>
      </c>
      <c r="H131" s="14" t="str">
        <f t="shared" si="13"/>
        <v/>
      </c>
      <c r="I131" s="18" t="str">
        <f t="shared" si="14"/>
        <v/>
      </c>
    </row>
    <row r="132" spans="1:9" ht="17.25" x14ac:dyDescent="0.25">
      <c r="A132" s="17"/>
      <c r="B132" s="11"/>
      <c r="C132" s="11"/>
      <c r="D132" s="13"/>
      <c r="E132" s="11"/>
      <c r="F132" s="11"/>
      <c r="G132" s="14" t="str">
        <f t="shared" si="12"/>
        <v/>
      </c>
      <c r="H132" s="14" t="str">
        <f t="shared" si="13"/>
        <v/>
      </c>
      <c r="I132" s="18" t="str">
        <f t="shared" si="14"/>
        <v/>
      </c>
    </row>
    <row r="133" spans="1:9" ht="17.25" x14ac:dyDescent="0.25">
      <c r="A133" s="17"/>
      <c r="B133" s="11"/>
      <c r="C133" s="11"/>
      <c r="D133" s="13"/>
      <c r="E133" s="11"/>
      <c r="F133" s="11"/>
      <c r="G133" s="14" t="str">
        <f t="shared" si="12"/>
        <v/>
      </c>
      <c r="H133" s="14" t="str">
        <f t="shared" si="13"/>
        <v/>
      </c>
      <c r="I133" s="18" t="str">
        <f t="shared" si="14"/>
        <v/>
      </c>
    </row>
    <row r="134" spans="1:9" ht="17.25" x14ac:dyDescent="0.25">
      <c r="A134" s="17"/>
      <c r="B134" s="11"/>
      <c r="C134" s="11"/>
      <c r="D134" s="13"/>
      <c r="E134" s="11"/>
      <c r="F134" s="11"/>
      <c r="G134" s="14" t="str">
        <f t="shared" si="12"/>
        <v/>
      </c>
      <c r="H134" s="14" t="str">
        <f t="shared" si="13"/>
        <v/>
      </c>
      <c r="I134" s="18" t="str">
        <f t="shared" si="14"/>
        <v/>
      </c>
    </row>
    <row r="135" spans="1:9" ht="17.25" x14ac:dyDescent="0.25">
      <c r="A135" s="17"/>
      <c r="B135" s="11"/>
      <c r="C135" s="11"/>
      <c r="D135" s="13"/>
      <c r="E135" s="11"/>
      <c r="F135" s="11"/>
      <c r="G135" s="14" t="str">
        <f t="shared" ref="G135:G156" si="15">IF($B135="","",IFERROR(INDEX(KomokuBunrui,MATCH($B135,KomokuList,0))&amp;"","一覧にない"))</f>
        <v/>
      </c>
      <c r="H135" s="14" t="str">
        <f t="shared" ref="H135:H156" si="16">IF($E135="","",IFERROR(INDEX(PayType,MATCH($E135,PayList,0))&amp;"","一覧にない"))</f>
        <v/>
      </c>
      <c r="I135" s="18" t="str">
        <f t="shared" ref="I135:I156" si="17">IF(OR($A135="",$H135&lt;&gt;"クレジットカード"),"",IFERROR(EDATE(DATE(YEAR($A135),MONTH($A135),1),IF(DAY($A135)&lt;=MIN(IF(INDEX(PayShime,MATCH($E135,PayList,0))="末",31,VALUE(INDEX(PayShime,MATCH($E135,PayList,0))&amp;"")),DAY(EOMONTH($A135,0))),0,1)+IF(INDEX(PayTsuki,MATCH($E135,PayList,0))="翌々月",2,1)),"設定を確認"))</f>
        <v/>
      </c>
    </row>
    <row r="136" spans="1:9" ht="17.25" x14ac:dyDescent="0.25">
      <c r="A136" s="17"/>
      <c r="B136" s="11"/>
      <c r="C136" s="11"/>
      <c r="D136" s="13"/>
      <c r="E136" s="11"/>
      <c r="F136" s="11"/>
      <c r="G136" s="14" t="str">
        <f t="shared" si="15"/>
        <v/>
      </c>
      <c r="H136" s="14" t="str">
        <f t="shared" si="16"/>
        <v/>
      </c>
      <c r="I136" s="18" t="str">
        <f t="shared" si="17"/>
        <v/>
      </c>
    </row>
    <row r="137" spans="1:9" ht="17.25" x14ac:dyDescent="0.25">
      <c r="A137" s="17"/>
      <c r="B137" s="11"/>
      <c r="C137" s="11"/>
      <c r="D137" s="13"/>
      <c r="E137" s="11"/>
      <c r="F137" s="11"/>
      <c r="G137" s="14" t="str">
        <f t="shared" si="15"/>
        <v/>
      </c>
      <c r="H137" s="14" t="str">
        <f t="shared" si="16"/>
        <v/>
      </c>
      <c r="I137" s="18" t="str">
        <f t="shared" si="17"/>
        <v/>
      </c>
    </row>
    <row r="138" spans="1:9" ht="17.25" x14ac:dyDescent="0.25">
      <c r="A138" s="17"/>
      <c r="B138" s="11"/>
      <c r="C138" s="11"/>
      <c r="D138" s="13"/>
      <c r="E138" s="11"/>
      <c r="F138" s="11"/>
      <c r="G138" s="14" t="str">
        <f t="shared" si="15"/>
        <v/>
      </c>
      <c r="H138" s="14" t="str">
        <f t="shared" si="16"/>
        <v/>
      </c>
      <c r="I138" s="18" t="str">
        <f t="shared" si="17"/>
        <v/>
      </c>
    </row>
    <row r="139" spans="1:9" ht="17.25" x14ac:dyDescent="0.25">
      <c r="A139" s="17"/>
      <c r="B139" s="11"/>
      <c r="C139" s="11"/>
      <c r="D139" s="13"/>
      <c r="E139" s="11"/>
      <c r="F139" s="11"/>
      <c r="G139" s="14" t="str">
        <f t="shared" si="15"/>
        <v/>
      </c>
      <c r="H139" s="14" t="str">
        <f t="shared" si="16"/>
        <v/>
      </c>
      <c r="I139" s="18" t="str">
        <f t="shared" si="17"/>
        <v/>
      </c>
    </row>
    <row r="140" spans="1:9" ht="17.25" x14ac:dyDescent="0.25">
      <c r="A140" s="17"/>
      <c r="B140" s="11"/>
      <c r="C140" s="11"/>
      <c r="D140" s="13"/>
      <c r="E140" s="11"/>
      <c r="F140" s="11"/>
      <c r="G140" s="14" t="str">
        <f t="shared" si="15"/>
        <v/>
      </c>
      <c r="H140" s="14" t="str">
        <f t="shared" si="16"/>
        <v/>
      </c>
      <c r="I140" s="18" t="str">
        <f t="shared" si="17"/>
        <v/>
      </c>
    </row>
    <row r="141" spans="1:9" ht="17.25" x14ac:dyDescent="0.25">
      <c r="A141" s="17"/>
      <c r="B141" s="11"/>
      <c r="C141" s="11"/>
      <c r="D141" s="13"/>
      <c r="E141" s="11"/>
      <c r="F141" s="11"/>
      <c r="G141" s="14" t="str">
        <f t="shared" si="15"/>
        <v/>
      </c>
      <c r="H141" s="14" t="str">
        <f t="shared" si="16"/>
        <v/>
      </c>
      <c r="I141" s="18" t="str">
        <f t="shared" si="17"/>
        <v/>
      </c>
    </row>
    <row r="142" spans="1:9" ht="17.25" x14ac:dyDescent="0.25">
      <c r="A142" s="17"/>
      <c r="B142" s="11"/>
      <c r="C142" s="11"/>
      <c r="D142" s="13"/>
      <c r="E142" s="11"/>
      <c r="F142" s="11"/>
      <c r="G142" s="14" t="str">
        <f t="shared" si="15"/>
        <v/>
      </c>
      <c r="H142" s="14" t="str">
        <f t="shared" si="16"/>
        <v/>
      </c>
      <c r="I142" s="18" t="str">
        <f t="shared" si="17"/>
        <v/>
      </c>
    </row>
    <row r="143" spans="1:9" ht="17.25" x14ac:dyDescent="0.25">
      <c r="A143" s="17"/>
      <c r="B143" s="11"/>
      <c r="C143" s="11"/>
      <c r="D143" s="13"/>
      <c r="E143" s="11"/>
      <c r="F143" s="11"/>
      <c r="G143" s="14" t="str">
        <f t="shared" si="15"/>
        <v/>
      </c>
      <c r="H143" s="14" t="str">
        <f t="shared" si="16"/>
        <v/>
      </c>
      <c r="I143" s="18" t="str">
        <f t="shared" si="17"/>
        <v/>
      </c>
    </row>
    <row r="144" spans="1:9" ht="17.25" x14ac:dyDescent="0.25">
      <c r="A144" s="17"/>
      <c r="B144" s="11"/>
      <c r="C144" s="11"/>
      <c r="D144" s="13"/>
      <c r="E144" s="11"/>
      <c r="F144" s="11"/>
      <c r="G144" s="14" t="str">
        <f t="shared" si="15"/>
        <v/>
      </c>
      <c r="H144" s="14" t="str">
        <f t="shared" si="16"/>
        <v/>
      </c>
      <c r="I144" s="18" t="str">
        <f t="shared" si="17"/>
        <v/>
      </c>
    </row>
    <row r="145" spans="1:15" ht="17.25" x14ac:dyDescent="0.25">
      <c r="A145" s="17"/>
      <c r="B145" s="11"/>
      <c r="C145" s="11"/>
      <c r="D145" s="13"/>
      <c r="E145" s="11"/>
      <c r="F145" s="11"/>
      <c r="G145" s="14" t="str">
        <f t="shared" si="15"/>
        <v/>
      </c>
      <c r="H145" s="14" t="str">
        <f t="shared" si="16"/>
        <v/>
      </c>
      <c r="I145" s="18" t="str">
        <f t="shared" si="17"/>
        <v/>
      </c>
    </row>
    <row r="146" spans="1:15" ht="17.25" x14ac:dyDescent="0.25">
      <c r="A146" s="17"/>
      <c r="B146" s="11"/>
      <c r="C146" s="11"/>
      <c r="D146" s="13"/>
      <c r="E146" s="11"/>
      <c r="F146" s="11"/>
      <c r="G146" s="14" t="str">
        <f t="shared" si="15"/>
        <v/>
      </c>
      <c r="H146" s="14" t="str">
        <f t="shared" si="16"/>
        <v/>
      </c>
      <c r="I146" s="18" t="str">
        <f t="shared" si="17"/>
        <v/>
      </c>
    </row>
    <row r="147" spans="1:15" ht="17.25" x14ac:dyDescent="0.25">
      <c r="A147" s="17"/>
      <c r="B147" s="11"/>
      <c r="C147" s="11"/>
      <c r="D147" s="13"/>
      <c r="E147" s="11"/>
      <c r="F147" s="11"/>
      <c r="G147" s="14" t="str">
        <f t="shared" si="15"/>
        <v/>
      </c>
      <c r="H147" s="14" t="str">
        <f t="shared" si="16"/>
        <v/>
      </c>
      <c r="I147" s="18" t="str">
        <f t="shared" si="17"/>
        <v/>
      </c>
    </row>
    <row r="148" spans="1:15" ht="17.25" x14ac:dyDescent="0.25">
      <c r="A148" s="17"/>
      <c r="B148" s="11"/>
      <c r="C148" s="11"/>
      <c r="D148" s="13"/>
      <c r="E148" s="11"/>
      <c r="F148" s="11"/>
      <c r="G148" s="14" t="str">
        <f t="shared" si="15"/>
        <v/>
      </c>
      <c r="H148" s="14" t="str">
        <f t="shared" si="16"/>
        <v/>
      </c>
      <c r="I148" s="18" t="str">
        <f t="shared" si="17"/>
        <v/>
      </c>
    </row>
    <row r="149" spans="1:15" ht="17.25" x14ac:dyDescent="0.25">
      <c r="A149" s="17"/>
      <c r="B149" s="11"/>
      <c r="C149" s="11"/>
      <c r="D149" s="13"/>
      <c r="E149" s="11"/>
      <c r="F149" s="11"/>
      <c r="G149" s="14" t="str">
        <f t="shared" si="15"/>
        <v/>
      </c>
      <c r="H149" s="14" t="str">
        <f t="shared" si="16"/>
        <v/>
      </c>
      <c r="I149" s="18" t="str">
        <f t="shared" si="17"/>
        <v/>
      </c>
    </row>
    <row r="150" spans="1:15" ht="17.25" x14ac:dyDescent="0.25">
      <c r="A150" s="17"/>
      <c r="B150" s="11"/>
      <c r="C150" s="11"/>
      <c r="D150" s="13"/>
      <c r="E150" s="11"/>
      <c r="F150" s="11"/>
      <c r="G150" s="14" t="str">
        <f t="shared" si="15"/>
        <v/>
      </c>
      <c r="H150" s="14" t="str">
        <f t="shared" si="16"/>
        <v/>
      </c>
      <c r="I150" s="18" t="str">
        <f t="shared" si="17"/>
        <v/>
      </c>
    </row>
    <row r="151" spans="1:15" ht="17.25" x14ac:dyDescent="0.25">
      <c r="A151" s="17"/>
      <c r="B151" s="11"/>
      <c r="C151" s="11"/>
      <c r="D151" s="13"/>
      <c r="E151" s="11"/>
      <c r="F151" s="11"/>
      <c r="G151" s="14" t="str">
        <f t="shared" si="15"/>
        <v/>
      </c>
      <c r="H151" s="14" t="str">
        <f t="shared" si="16"/>
        <v/>
      </c>
      <c r="I151" s="18" t="str">
        <f t="shared" si="17"/>
        <v/>
      </c>
    </row>
    <row r="152" spans="1:15" ht="17.25" x14ac:dyDescent="0.25">
      <c r="A152" s="17"/>
      <c r="B152" s="11"/>
      <c r="C152" s="11"/>
      <c r="D152" s="13"/>
      <c r="E152" s="11"/>
      <c r="F152" s="11"/>
      <c r="G152" s="14" t="str">
        <f t="shared" si="15"/>
        <v/>
      </c>
      <c r="H152" s="14" t="str">
        <f t="shared" si="16"/>
        <v/>
      </c>
      <c r="I152" s="18" t="str">
        <f t="shared" si="17"/>
        <v/>
      </c>
    </row>
    <row r="153" spans="1:15" ht="17.25" x14ac:dyDescent="0.25">
      <c r="A153" s="17"/>
      <c r="B153" s="11"/>
      <c r="C153" s="11"/>
      <c r="D153" s="13"/>
      <c r="E153" s="11"/>
      <c r="F153" s="11"/>
      <c r="G153" s="14" t="str">
        <f t="shared" si="15"/>
        <v/>
      </c>
      <c r="H153" s="14" t="str">
        <f t="shared" si="16"/>
        <v/>
      </c>
      <c r="I153" s="18" t="str">
        <f t="shared" si="17"/>
        <v/>
      </c>
    </row>
    <row r="154" spans="1:15" ht="17.25" x14ac:dyDescent="0.25">
      <c r="A154" s="17"/>
      <c r="B154" s="11"/>
      <c r="C154" s="11"/>
      <c r="D154" s="13"/>
      <c r="E154" s="11"/>
      <c r="F154" s="11"/>
      <c r="G154" s="14" t="str">
        <f t="shared" si="15"/>
        <v/>
      </c>
      <c r="H154" s="14" t="str">
        <f t="shared" si="16"/>
        <v/>
      </c>
      <c r="I154" s="18" t="str">
        <f t="shared" si="17"/>
        <v/>
      </c>
    </row>
    <row r="155" spans="1:15" ht="17.25" x14ac:dyDescent="0.25">
      <c r="A155" s="17"/>
      <c r="B155" s="11"/>
      <c r="C155" s="11"/>
      <c r="D155" s="13"/>
      <c r="E155" s="11"/>
      <c r="F155" s="11"/>
      <c r="G155" s="14" t="str">
        <f t="shared" si="15"/>
        <v/>
      </c>
      <c r="H155" s="14" t="str">
        <f t="shared" si="16"/>
        <v/>
      </c>
      <c r="I155" s="18" t="str">
        <f t="shared" si="17"/>
        <v/>
      </c>
    </row>
    <row r="156" spans="1:15" ht="17.25" x14ac:dyDescent="0.25">
      <c r="A156" s="17"/>
      <c r="B156" s="11"/>
      <c r="C156" s="11"/>
      <c r="D156" s="13"/>
      <c r="E156" s="11"/>
      <c r="F156" s="11"/>
      <c r="G156" s="14" t="str">
        <f t="shared" si="15"/>
        <v/>
      </c>
      <c r="H156" s="14" t="str">
        <f t="shared" si="16"/>
        <v/>
      </c>
      <c r="I156" s="18" t="str">
        <f t="shared" si="17"/>
        <v/>
      </c>
    </row>
    <row r="158" spans="1:15" ht="21.95" customHeight="1" x14ac:dyDescent="0.25">
      <c r="A158" s="42" t="s">
        <v>63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</row>
  </sheetData>
  <mergeCells count="10">
    <mergeCell ref="A158:O158"/>
    <mergeCell ref="K45:L45"/>
    <mergeCell ref="K46:L46"/>
    <mergeCell ref="K61:O61"/>
    <mergeCell ref="K48:L48"/>
    <mergeCell ref="K49:L49"/>
    <mergeCell ref="K47:L47"/>
    <mergeCell ref="J1:O2"/>
    <mergeCell ref="K50:L50"/>
    <mergeCell ref="A1:I2"/>
  </mergeCells>
  <conditionalFormatting sqref="A7:A156">
    <cfRule type="expression" dxfId="9" priority="1">
      <formula>AND(ISNUMBER(A7),OR(A7&lt;$B$4,A7&gt;EOMONTH($B$4,0)))</formula>
    </cfRule>
  </conditionalFormatting>
  <conditionalFormatting sqref="G7:I156">
    <cfRule type="expression" dxfId="8" priority="2">
      <formula>OR(G7="一覧にない",G7="設定を確認")</formula>
    </cfRule>
  </conditionalFormatting>
  <conditionalFormatting sqref="M48">
    <cfRule type="expression" dxfId="7" priority="5">
      <formula>AND(ISNUMBER(M48),M48&lt;0)</formula>
    </cfRule>
  </conditionalFormatting>
  <conditionalFormatting sqref="M50">
    <cfRule type="expression" dxfId="6" priority="6">
      <formula>M50&lt;&gt;0</formula>
    </cfRule>
  </conditionalFormatting>
  <conditionalFormatting sqref="O7:O27">
    <cfRule type="expression" dxfId="5" priority="3">
      <formula>AND(ISNUMBER(O7),O7&lt;0)</formula>
    </cfRule>
  </conditionalFormatting>
  <conditionalFormatting sqref="O30:O33">
    <cfRule type="expression" dxfId="4" priority="4">
      <formula>AND(ISNUMBER(O30),O30&lt;0)</formula>
    </cfRule>
  </conditionalFormatting>
  <dataValidations count="2">
    <dataValidation type="list" allowBlank="1" sqref="B7:B156" xr:uid="{00000000-0002-0000-0D00-000000000000}">
      <formula1>KomokuList</formula1>
    </dataValidation>
    <dataValidation type="list" allowBlank="1" sqref="E7:E156" xr:uid="{00000000-0002-0000-0D00-000001000000}">
      <formula1>PayList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landscape"/>
  <headerFooter>
    <oddFooter>&amp;C&amp;8 そろばんノート v2026.10  sorobannote.com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60"/>
  <sheetViews>
    <sheetView showGridLines="0" workbookViewId="0"/>
  </sheetViews>
  <sheetFormatPr defaultRowHeight="15" x14ac:dyDescent="0.25"/>
  <cols>
    <col min="1" max="1" width="20" customWidth="1"/>
    <col min="2" max="14" width="9" customWidth="1"/>
    <col min="15" max="15" width="11" customWidth="1"/>
    <col min="16" max="16" width="10" customWidth="1"/>
    <col min="17" max="18" width="11" customWidth="1"/>
  </cols>
  <sheetData>
    <row r="1" spans="1:18" ht="21.95" customHeight="1" x14ac:dyDescent="0.25">
      <c r="A1" s="43" t="s">
        <v>100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 t="s">
        <v>101</v>
      </c>
      <c r="N1" s="40"/>
      <c r="O1" s="40"/>
      <c r="P1" s="40"/>
      <c r="Q1" s="40"/>
      <c r="R1" s="40"/>
    </row>
    <row r="2" spans="1:18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18" ht="5.0999999999999996" customHeight="1" x14ac:dyDescent="0.25"/>
    <row r="4" spans="1:18" ht="17.25" x14ac:dyDescent="0.25">
      <c r="A4" s="5" t="s">
        <v>17</v>
      </c>
      <c r="B4" s="9" t="str">
        <f>設定!$B$7</f>
        <v>2026年1月から2026年12月まで</v>
      </c>
      <c r="H4" s="5" t="s">
        <v>102</v>
      </c>
      <c r="K4" s="24">
        <f>COUNTIF(C35:N35,"&gt;0")+0</f>
        <v>0</v>
      </c>
    </row>
    <row r="6" spans="1:18" ht="17.25" x14ac:dyDescent="0.25">
      <c r="A6" s="16" t="s">
        <v>69</v>
      </c>
      <c r="B6" s="16" t="s">
        <v>19</v>
      </c>
      <c r="C6" s="16" t="str">
        <f>MONTH(EDATE(DATE(設定!$B$5,設定!$B$6,1),0))&amp;"月"</f>
        <v>1月</v>
      </c>
      <c r="D6" s="16" t="str">
        <f>MONTH(EDATE(DATE(設定!$B$5,設定!$B$6,1),1))&amp;"月"</f>
        <v>2月</v>
      </c>
      <c r="E6" s="16" t="str">
        <f>MONTH(EDATE(DATE(設定!$B$5,設定!$B$6,1),2))&amp;"月"</f>
        <v>3月</v>
      </c>
      <c r="F6" s="16" t="str">
        <f>MONTH(EDATE(DATE(設定!$B$5,設定!$B$6,1),3))&amp;"月"</f>
        <v>4月</v>
      </c>
      <c r="G6" s="16" t="str">
        <f>MONTH(EDATE(DATE(設定!$B$5,設定!$B$6,1),4))&amp;"月"</f>
        <v>5月</v>
      </c>
      <c r="H6" s="16" t="str">
        <f>MONTH(EDATE(DATE(設定!$B$5,設定!$B$6,1),5))&amp;"月"</f>
        <v>6月</v>
      </c>
      <c r="I6" s="16" t="str">
        <f>MONTH(EDATE(DATE(設定!$B$5,設定!$B$6,1),6))&amp;"月"</f>
        <v>7月</v>
      </c>
      <c r="J6" s="16" t="str">
        <f>MONTH(EDATE(DATE(設定!$B$5,設定!$B$6,1),7))&amp;"月"</f>
        <v>8月</v>
      </c>
      <c r="K6" s="16" t="str">
        <f>MONTH(EDATE(DATE(設定!$B$5,設定!$B$6,1),8))&amp;"月"</f>
        <v>9月</v>
      </c>
      <c r="L6" s="16" t="str">
        <f>MONTH(EDATE(DATE(設定!$B$5,設定!$B$6,1),9))&amp;"月"</f>
        <v>10月</v>
      </c>
      <c r="M6" s="16" t="str">
        <f>MONTH(EDATE(DATE(設定!$B$5,設定!$B$6,1),10))&amp;"月"</f>
        <v>11月</v>
      </c>
      <c r="N6" s="16" t="str">
        <f>MONTH(EDATE(DATE(設定!$B$5,設定!$B$6,1),11))&amp;"月"</f>
        <v>12月</v>
      </c>
      <c r="O6" s="16" t="s">
        <v>79</v>
      </c>
      <c r="P6" s="16" t="s">
        <v>103</v>
      </c>
      <c r="Q6" s="16" t="s">
        <v>104</v>
      </c>
      <c r="R6" s="16" t="s">
        <v>78</v>
      </c>
    </row>
    <row r="7" spans="1:18" ht="17.25" x14ac:dyDescent="0.25">
      <c r="A7" s="9" t="str">
        <f>IF(設定!$A$11="","",設定!$A$11)</f>
        <v>住居費</v>
      </c>
      <c r="B7" s="14" t="str">
        <f>IF(A7="","",設定!$B$11&amp;"")</f>
        <v>固定費</v>
      </c>
      <c r="C7" s="25">
        <f>IF($A7="","",CHOOSE(MOD(設定!$B$6-1+0,12)+1,'1月'!$N$7,'2月'!$N$7,'3月'!$N$7,'4月'!$N$7,'5月'!$N$7,'6月'!$N$7,'7月'!$N$7,'8月'!$N$7,'9月'!$N$7,'10月'!$N$7,'11月'!$N$7,'12月'!$N$7))</f>
        <v>0</v>
      </c>
      <c r="D7" s="25">
        <f>IF($A7="","",CHOOSE(MOD(設定!$B$6-1+1,12)+1,'1月'!$N$7,'2月'!$N$7,'3月'!$N$7,'4月'!$N$7,'5月'!$N$7,'6月'!$N$7,'7月'!$N$7,'8月'!$N$7,'9月'!$N$7,'10月'!$N$7,'11月'!$N$7,'12月'!$N$7))</f>
        <v>0</v>
      </c>
      <c r="E7" s="25">
        <f>IF($A7="","",CHOOSE(MOD(設定!$B$6-1+2,12)+1,'1月'!$N$7,'2月'!$N$7,'3月'!$N$7,'4月'!$N$7,'5月'!$N$7,'6月'!$N$7,'7月'!$N$7,'8月'!$N$7,'9月'!$N$7,'10月'!$N$7,'11月'!$N$7,'12月'!$N$7))</f>
        <v>0</v>
      </c>
      <c r="F7" s="25">
        <f>IF($A7="","",CHOOSE(MOD(設定!$B$6-1+3,12)+1,'1月'!$N$7,'2月'!$N$7,'3月'!$N$7,'4月'!$N$7,'5月'!$N$7,'6月'!$N$7,'7月'!$N$7,'8月'!$N$7,'9月'!$N$7,'10月'!$N$7,'11月'!$N$7,'12月'!$N$7))</f>
        <v>0</v>
      </c>
      <c r="G7" s="25">
        <f>IF($A7="","",CHOOSE(MOD(設定!$B$6-1+4,12)+1,'1月'!$N$7,'2月'!$N$7,'3月'!$N$7,'4月'!$N$7,'5月'!$N$7,'6月'!$N$7,'7月'!$N$7,'8月'!$N$7,'9月'!$N$7,'10月'!$N$7,'11月'!$N$7,'12月'!$N$7))</f>
        <v>0</v>
      </c>
      <c r="H7" s="25">
        <f>IF($A7="","",CHOOSE(MOD(設定!$B$6-1+5,12)+1,'1月'!$N$7,'2月'!$N$7,'3月'!$N$7,'4月'!$N$7,'5月'!$N$7,'6月'!$N$7,'7月'!$N$7,'8月'!$N$7,'9月'!$N$7,'10月'!$N$7,'11月'!$N$7,'12月'!$N$7))</f>
        <v>0</v>
      </c>
      <c r="I7" s="25">
        <f>IF($A7="","",CHOOSE(MOD(設定!$B$6-1+6,12)+1,'1月'!$N$7,'2月'!$N$7,'3月'!$N$7,'4月'!$N$7,'5月'!$N$7,'6月'!$N$7,'7月'!$N$7,'8月'!$N$7,'9月'!$N$7,'10月'!$N$7,'11月'!$N$7,'12月'!$N$7))</f>
        <v>0</v>
      </c>
      <c r="J7" s="25">
        <f>IF($A7="","",CHOOSE(MOD(設定!$B$6-1+7,12)+1,'1月'!$N$7,'2月'!$N$7,'3月'!$N$7,'4月'!$N$7,'5月'!$N$7,'6月'!$N$7,'7月'!$N$7,'8月'!$N$7,'9月'!$N$7,'10月'!$N$7,'11月'!$N$7,'12月'!$N$7))</f>
        <v>0</v>
      </c>
      <c r="K7" s="25">
        <f>IF($A7="","",CHOOSE(MOD(設定!$B$6-1+8,12)+1,'1月'!$N$7,'2月'!$N$7,'3月'!$N$7,'4月'!$N$7,'5月'!$N$7,'6月'!$N$7,'7月'!$N$7,'8月'!$N$7,'9月'!$N$7,'10月'!$N$7,'11月'!$N$7,'12月'!$N$7))</f>
        <v>0</v>
      </c>
      <c r="L7" s="25">
        <f>IF($A7="","",CHOOSE(MOD(設定!$B$6-1+9,12)+1,'1月'!$N$7,'2月'!$N$7,'3月'!$N$7,'4月'!$N$7,'5月'!$N$7,'6月'!$N$7,'7月'!$N$7,'8月'!$N$7,'9月'!$N$7,'10月'!$N$7,'11月'!$N$7,'12月'!$N$7))</f>
        <v>0</v>
      </c>
      <c r="M7" s="25">
        <f>IF($A7="","",CHOOSE(MOD(設定!$B$6-1+10,12)+1,'1月'!$N$7,'2月'!$N$7,'3月'!$N$7,'4月'!$N$7,'5月'!$N$7,'6月'!$N$7,'7月'!$N$7,'8月'!$N$7,'9月'!$N$7,'10月'!$N$7,'11月'!$N$7,'12月'!$N$7))</f>
        <v>0</v>
      </c>
      <c r="N7" s="25">
        <f>IF($A7="","",CHOOSE(MOD(設定!$B$6-1+11,12)+1,'1月'!$N$7,'2月'!$N$7,'3月'!$N$7,'4月'!$N$7,'5月'!$N$7,'6月'!$N$7,'7月'!$N$7,'8月'!$N$7,'9月'!$N$7,'10月'!$N$7,'11月'!$N$7,'12月'!$N$7))</f>
        <v>0</v>
      </c>
      <c r="O7" s="22">
        <f t="shared" ref="O7:O26" si="0">IF($A7="","",SUM(C7:N7))</f>
        <v>0</v>
      </c>
      <c r="P7" s="19" t="str">
        <f t="shared" ref="P7:P26" si="1">IF(OR($A7="",$K$4=0),"",ROUND(O7/$K$4,0))</f>
        <v/>
      </c>
      <c r="Q7" s="19" t="str">
        <f>IF(OR($A7="",設定!$C$11=""),"",設定!$C$11*12)</f>
        <v/>
      </c>
      <c r="R7" s="19" t="str">
        <f t="shared" ref="R7:R26" si="2">IF(Q7="","",Q7-O7)</f>
        <v/>
      </c>
    </row>
    <row r="8" spans="1:18" ht="17.25" x14ac:dyDescent="0.25">
      <c r="A8" s="9" t="str">
        <f>IF(設定!$A$12="","",設定!$A$12)</f>
        <v>水道光熱費</v>
      </c>
      <c r="B8" s="14" t="str">
        <f>IF(A8="","",設定!$B$12&amp;"")</f>
        <v>固定費</v>
      </c>
      <c r="C8" s="25">
        <f>IF($A8="","",CHOOSE(MOD(設定!$B$6-1+0,12)+1,'1月'!$N$8,'2月'!$N$8,'3月'!$N$8,'4月'!$N$8,'5月'!$N$8,'6月'!$N$8,'7月'!$N$8,'8月'!$N$8,'9月'!$N$8,'10月'!$N$8,'11月'!$N$8,'12月'!$N$8))</f>
        <v>0</v>
      </c>
      <c r="D8" s="25">
        <f>IF($A8="","",CHOOSE(MOD(設定!$B$6-1+1,12)+1,'1月'!$N$8,'2月'!$N$8,'3月'!$N$8,'4月'!$N$8,'5月'!$N$8,'6月'!$N$8,'7月'!$N$8,'8月'!$N$8,'9月'!$N$8,'10月'!$N$8,'11月'!$N$8,'12月'!$N$8))</f>
        <v>0</v>
      </c>
      <c r="E8" s="25">
        <f>IF($A8="","",CHOOSE(MOD(設定!$B$6-1+2,12)+1,'1月'!$N$8,'2月'!$N$8,'3月'!$N$8,'4月'!$N$8,'5月'!$N$8,'6月'!$N$8,'7月'!$N$8,'8月'!$N$8,'9月'!$N$8,'10月'!$N$8,'11月'!$N$8,'12月'!$N$8))</f>
        <v>0</v>
      </c>
      <c r="F8" s="25">
        <f>IF($A8="","",CHOOSE(MOD(設定!$B$6-1+3,12)+1,'1月'!$N$8,'2月'!$N$8,'3月'!$N$8,'4月'!$N$8,'5月'!$N$8,'6月'!$N$8,'7月'!$N$8,'8月'!$N$8,'9月'!$N$8,'10月'!$N$8,'11月'!$N$8,'12月'!$N$8))</f>
        <v>0</v>
      </c>
      <c r="G8" s="25">
        <f>IF($A8="","",CHOOSE(MOD(設定!$B$6-1+4,12)+1,'1月'!$N$8,'2月'!$N$8,'3月'!$N$8,'4月'!$N$8,'5月'!$N$8,'6月'!$N$8,'7月'!$N$8,'8月'!$N$8,'9月'!$N$8,'10月'!$N$8,'11月'!$N$8,'12月'!$N$8))</f>
        <v>0</v>
      </c>
      <c r="H8" s="25">
        <f>IF($A8="","",CHOOSE(MOD(設定!$B$6-1+5,12)+1,'1月'!$N$8,'2月'!$N$8,'3月'!$N$8,'4月'!$N$8,'5月'!$N$8,'6月'!$N$8,'7月'!$N$8,'8月'!$N$8,'9月'!$N$8,'10月'!$N$8,'11月'!$N$8,'12月'!$N$8))</f>
        <v>0</v>
      </c>
      <c r="I8" s="25">
        <f>IF($A8="","",CHOOSE(MOD(設定!$B$6-1+6,12)+1,'1月'!$N$8,'2月'!$N$8,'3月'!$N$8,'4月'!$N$8,'5月'!$N$8,'6月'!$N$8,'7月'!$N$8,'8月'!$N$8,'9月'!$N$8,'10月'!$N$8,'11月'!$N$8,'12月'!$N$8))</f>
        <v>0</v>
      </c>
      <c r="J8" s="25">
        <f>IF($A8="","",CHOOSE(MOD(設定!$B$6-1+7,12)+1,'1月'!$N$8,'2月'!$N$8,'3月'!$N$8,'4月'!$N$8,'5月'!$N$8,'6月'!$N$8,'7月'!$N$8,'8月'!$N$8,'9月'!$N$8,'10月'!$N$8,'11月'!$N$8,'12月'!$N$8))</f>
        <v>0</v>
      </c>
      <c r="K8" s="25">
        <f>IF($A8="","",CHOOSE(MOD(設定!$B$6-1+8,12)+1,'1月'!$N$8,'2月'!$N$8,'3月'!$N$8,'4月'!$N$8,'5月'!$N$8,'6月'!$N$8,'7月'!$N$8,'8月'!$N$8,'9月'!$N$8,'10月'!$N$8,'11月'!$N$8,'12月'!$N$8))</f>
        <v>0</v>
      </c>
      <c r="L8" s="25">
        <f>IF($A8="","",CHOOSE(MOD(設定!$B$6-1+9,12)+1,'1月'!$N$8,'2月'!$N$8,'3月'!$N$8,'4月'!$N$8,'5月'!$N$8,'6月'!$N$8,'7月'!$N$8,'8月'!$N$8,'9月'!$N$8,'10月'!$N$8,'11月'!$N$8,'12月'!$N$8))</f>
        <v>0</v>
      </c>
      <c r="M8" s="25">
        <f>IF($A8="","",CHOOSE(MOD(設定!$B$6-1+10,12)+1,'1月'!$N$8,'2月'!$N$8,'3月'!$N$8,'4月'!$N$8,'5月'!$N$8,'6月'!$N$8,'7月'!$N$8,'8月'!$N$8,'9月'!$N$8,'10月'!$N$8,'11月'!$N$8,'12月'!$N$8))</f>
        <v>0</v>
      </c>
      <c r="N8" s="25">
        <f>IF($A8="","",CHOOSE(MOD(設定!$B$6-1+11,12)+1,'1月'!$N$8,'2月'!$N$8,'3月'!$N$8,'4月'!$N$8,'5月'!$N$8,'6月'!$N$8,'7月'!$N$8,'8月'!$N$8,'9月'!$N$8,'10月'!$N$8,'11月'!$N$8,'12月'!$N$8))</f>
        <v>0</v>
      </c>
      <c r="O8" s="22">
        <f t="shared" si="0"/>
        <v>0</v>
      </c>
      <c r="P8" s="19" t="str">
        <f t="shared" si="1"/>
        <v/>
      </c>
      <c r="Q8" s="19" t="str">
        <f>IF(OR($A8="",設定!$C$12=""),"",設定!$C$12*12)</f>
        <v/>
      </c>
      <c r="R8" s="19" t="str">
        <f t="shared" si="2"/>
        <v/>
      </c>
    </row>
    <row r="9" spans="1:18" ht="17.25" x14ac:dyDescent="0.25">
      <c r="A9" s="9" t="str">
        <f>IF(設定!$A$13="","",設定!$A$13)</f>
        <v>通信費</v>
      </c>
      <c r="B9" s="14" t="str">
        <f>IF(A9="","",設定!$B$13&amp;"")</f>
        <v>固定費</v>
      </c>
      <c r="C9" s="25">
        <f>IF($A9="","",CHOOSE(MOD(設定!$B$6-1+0,12)+1,'1月'!$N$9,'2月'!$N$9,'3月'!$N$9,'4月'!$N$9,'5月'!$N$9,'6月'!$N$9,'7月'!$N$9,'8月'!$N$9,'9月'!$N$9,'10月'!$N$9,'11月'!$N$9,'12月'!$N$9))</f>
        <v>0</v>
      </c>
      <c r="D9" s="25">
        <f>IF($A9="","",CHOOSE(MOD(設定!$B$6-1+1,12)+1,'1月'!$N$9,'2月'!$N$9,'3月'!$N$9,'4月'!$N$9,'5月'!$N$9,'6月'!$N$9,'7月'!$N$9,'8月'!$N$9,'9月'!$N$9,'10月'!$N$9,'11月'!$N$9,'12月'!$N$9))</f>
        <v>0</v>
      </c>
      <c r="E9" s="25">
        <f>IF($A9="","",CHOOSE(MOD(設定!$B$6-1+2,12)+1,'1月'!$N$9,'2月'!$N$9,'3月'!$N$9,'4月'!$N$9,'5月'!$N$9,'6月'!$N$9,'7月'!$N$9,'8月'!$N$9,'9月'!$N$9,'10月'!$N$9,'11月'!$N$9,'12月'!$N$9))</f>
        <v>0</v>
      </c>
      <c r="F9" s="25">
        <f>IF($A9="","",CHOOSE(MOD(設定!$B$6-1+3,12)+1,'1月'!$N$9,'2月'!$N$9,'3月'!$N$9,'4月'!$N$9,'5月'!$N$9,'6月'!$N$9,'7月'!$N$9,'8月'!$N$9,'9月'!$N$9,'10月'!$N$9,'11月'!$N$9,'12月'!$N$9))</f>
        <v>0</v>
      </c>
      <c r="G9" s="25">
        <f>IF($A9="","",CHOOSE(MOD(設定!$B$6-1+4,12)+1,'1月'!$N$9,'2月'!$N$9,'3月'!$N$9,'4月'!$N$9,'5月'!$N$9,'6月'!$N$9,'7月'!$N$9,'8月'!$N$9,'9月'!$N$9,'10月'!$N$9,'11月'!$N$9,'12月'!$N$9))</f>
        <v>0</v>
      </c>
      <c r="H9" s="25">
        <f>IF($A9="","",CHOOSE(MOD(設定!$B$6-1+5,12)+1,'1月'!$N$9,'2月'!$N$9,'3月'!$N$9,'4月'!$N$9,'5月'!$N$9,'6月'!$N$9,'7月'!$N$9,'8月'!$N$9,'9月'!$N$9,'10月'!$N$9,'11月'!$N$9,'12月'!$N$9))</f>
        <v>0</v>
      </c>
      <c r="I9" s="25">
        <f>IF($A9="","",CHOOSE(MOD(設定!$B$6-1+6,12)+1,'1月'!$N$9,'2月'!$N$9,'3月'!$N$9,'4月'!$N$9,'5月'!$N$9,'6月'!$N$9,'7月'!$N$9,'8月'!$N$9,'9月'!$N$9,'10月'!$N$9,'11月'!$N$9,'12月'!$N$9))</f>
        <v>0</v>
      </c>
      <c r="J9" s="25">
        <f>IF($A9="","",CHOOSE(MOD(設定!$B$6-1+7,12)+1,'1月'!$N$9,'2月'!$N$9,'3月'!$N$9,'4月'!$N$9,'5月'!$N$9,'6月'!$N$9,'7月'!$N$9,'8月'!$N$9,'9月'!$N$9,'10月'!$N$9,'11月'!$N$9,'12月'!$N$9))</f>
        <v>0</v>
      </c>
      <c r="K9" s="25">
        <f>IF($A9="","",CHOOSE(MOD(設定!$B$6-1+8,12)+1,'1月'!$N$9,'2月'!$N$9,'3月'!$N$9,'4月'!$N$9,'5月'!$N$9,'6月'!$N$9,'7月'!$N$9,'8月'!$N$9,'9月'!$N$9,'10月'!$N$9,'11月'!$N$9,'12月'!$N$9))</f>
        <v>0</v>
      </c>
      <c r="L9" s="25">
        <f>IF($A9="","",CHOOSE(MOD(設定!$B$6-1+9,12)+1,'1月'!$N$9,'2月'!$N$9,'3月'!$N$9,'4月'!$N$9,'5月'!$N$9,'6月'!$N$9,'7月'!$N$9,'8月'!$N$9,'9月'!$N$9,'10月'!$N$9,'11月'!$N$9,'12月'!$N$9))</f>
        <v>0</v>
      </c>
      <c r="M9" s="25">
        <f>IF($A9="","",CHOOSE(MOD(設定!$B$6-1+10,12)+1,'1月'!$N$9,'2月'!$N$9,'3月'!$N$9,'4月'!$N$9,'5月'!$N$9,'6月'!$N$9,'7月'!$N$9,'8月'!$N$9,'9月'!$N$9,'10月'!$N$9,'11月'!$N$9,'12月'!$N$9))</f>
        <v>0</v>
      </c>
      <c r="N9" s="25">
        <f>IF($A9="","",CHOOSE(MOD(設定!$B$6-1+11,12)+1,'1月'!$N$9,'2月'!$N$9,'3月'!$N$9,'4月'!$N$9,'5月'!$N$9,'6月'!$N$9,'7月'!$N$9,'8月'!$N$9,'9月'!$N$9,'10月'!$N$9,'11月'!$N$9,'12月'!$N$9))</f>
        <v>0</v>
      </c>
      <c r="O9" s="22">
        <f t="shared" si="0"/>
        <v>0</v>
      </c>
      <c r="P9" s="19" t="str">
        <f t="shared" si="1"/>
        <v/>
      </c>
      <c r="Q9" s="19" t="str">
        <f>IF(OR($A9="",設定!$C$13=""),"",設定!$C$13*12)</f>
        <v/>
      </c>
      <c r="R9" s="19" t="str">
        <f t="shared" si="2"/>
        <v/>
      </c>
    </row>
    <row r="10" spans="1:18" ht="17.25" x14ac:dyDescent="0.25">
      <c r="A10" s="9" t="str">
        <f>IF(設定!$A$14="","",設定!$A$14)</f>
        <v>保険料</v>
      </c>
      <c r="B10" s="14" t="str">
        <f>IF(A10="","",設定!$B$14&amp;"")</f>
        <v>固定費</v>
      </c>
      <c r="C10" s="25">
        <f>IF($A10="","",CHOOSE(MOD(設定!$B$6-1+0,12)+1,'1月'!$N$10,'2月'!$N$10,'3月'!$N$10,'4月'!$N$10,'5月'!$N$10,'6月'!$N$10,'7月'!$N$10,'8月'!$N$10,'9月'!$N$10,'10月'!$N$10,'11月'!$N$10,'12月'!$N$10))</f>
        <v>0</v>
      </c>
      <c r="D10" s="25">
        <f>IF($A10="","",CHOOSE(MOD(設定!$B$6-1+1,12)+1,'1月'!$N$10,'2月'!$N$10,'3月'!$N$10,'4月'!$N$10,'5月'!$N$10,'6月'!$N$10,'7月'!$N$10,'8月'!$N$10,'9月'!$N$10,'10月'!$N$10,'11月'!$N$10,'12月'!$N$10))</f>
        <v>0</v>
      </c>
      <c r="E10" s="25">
        <f>IF($A10="","",CHOOSE(MOD(設定!$B$6-1+2,12)+1,'1月'!$N$10,'2月'!$N$10,'3月'!$N$10,'4月'!$N$10,'5月'!$N$10,'6月'!$N$10,'7月'!$N$10,'8月'!$N$10,'9月'!$N$10,'10月'!$N$10,'11月'!$N$10,'12月'!$N$10))</f>
        <v>0</v>
      </c>
      <c r="F10" s="25">
        <f>IF($A10="","",CHOOSE(MOD(設定!$B$6-1+3,12)+1,'1月'!$N$10,'2月'!$N$10,'3月'!$N$10,'4月'!$N$10,'5月'!$N$10,'6月'!$N$10,'7月'!$N$10,'8月'!$N$10,'9月'!$N$10,'10月'!$N$10,'11月'!$N$10,'12月'!$N$10))</f>
        <v>0</v>
      </c>
      <c r="G10" s="25">
        <f>IF($A10="","",CHOOSE(MOD(設定!$B$6-1+4,12)+1,'1月'!$N$10,'2月'!$N$10,'3月'!$N$10,'4月'!$N$10,'5月'!$N$10,'6月'!$N$10,'7月'!$N$10,'8月'!$N$10,'9月'!$N$10,'10月'!$N$10,'11月'!$N$10,'12月'!$N$10))</f>
        <v>0</v>
      </c>
      <c r="H10" s="25">
        <f>IF($A10="","",CHOOSE(MOD(設定!$B$6-1+5,12)+1,'1月'!$N$10,'2月'!$N$10,'3月'!$N$10,'4月'!$N$10,'5月'!$N$10,'6月'!$N$10,'7月'!$N$10,'8月'!$N$10,'9月'!$N$10,'10月'!$N$10,'11月'!$N$10,'12月'!$N$10))</f>
        <v>0</v>
      </c>
      <c r="I10" s="25">
        <f>IF($A10="","",CHOOSE(MOD(設定!$B$6-1+6,12)+1,'1月'!$N$10,'2月'!$N$10,'3月'!$N$10,'4月'!$N$10,'5月'!$N$10,'6月'!$N$10,'7月'!$N$10,'8月'!$N$10,'9月'!$N$10,'10月'!$N$10,'11月'!$N$10,'12月'!$N$10))</f>
        <v>0</v>
      </c>
      <c r="J10" s="25">
        <f>IF($A10="","",CHOOSE(MOD(設定!$B$6-1+7,12)+1,'1月'!$N$10,'2月'!$N$10,'3月'!$N$10,'4月'!$N$10,'5月'!$N$10,'6月'!$N$10,'7月'!$N$10,'8月'!$N$10,'9月'!$N$10,'10月'!$N$10,'11月'!$N$10,'12月'!$N$10))</f>
        <v>0</v>
      </c>
      <c r="K10" s="25">
        <f>IF($A10="","",CHOOSE(MOD(設定!$B$6-1+8,12)+1,'1月'!$N$10,'2月'!$N$10,'3月'!$N$10,'4月'!$N$10,'5月'!$N$10,'6月'!$N$10,'7月'!$N$10,'8月'!$N$10,'9月'!$N$10,'10月'!$N$10,'11月'!$N$10,'12月'!$N$10))</f>
        <v>0</v>
      </c>
      <c r="L10" s="25">
        <f>IF($A10="","",CHOOSE(MOD(設定!$B$6-1+9,12)+1,'1月'!$N$10,'2月'!$N$10,'3月'!$N$10,'4月'!$N$10,'5月'!$N$10,'6月'!$N$10,'7月'!$N$10,'8月'!$N$10,'9月'!$N$10,'10月'!$N$10,'11月'!$N$10,'12月'!$N$10))</f>
        <v>0</v>
      </c>
      <c r="M10" s="25">
        <f>IF($A10="","",CHOOSE(MOD(設定!$B$6-1+10,12)+1,'1月'!$N$10,'2月'!$N$10,'3月'!$N$10,'4月'!$N$10,'5月'!$N$10,'6月'!$N$10,'7月'!$N$10,'8月'!$N$10,'9月'!$N$10,'10月'!$N$10,'11月'!$N$10,'12月'!$N$10))</f>
        <v>0</v>
      </c>
      <c r="N10" s="25">
        <f>IF($A10="","",CHOOSE(MOD(設定!$B$6-1+11,12)+1,'1月'!$N$10,'2月'!$N$10,'3月'!$N$10,'4月'!$N$10,'5月'!$N$10,'6月'!$N$10,'7月'!$N$10,'8月'!$N$10,'9月'!$N$10,'10月'!$N$10,'11月'!$N$10,'12月'!$N$10))</f>
        <v>0</v>
      </c>
      <c r="O10" s="22">
        <f t="shared" si="0"/>
        <v>0</v>
      </c>
      <c r="P10" s="19" t="str">
        <f t="shared" si="1"/>
        <v/>
      </c>
      <c r="Q10" s="19" t="str">
        <f>IF(OR($A10="",設定!$C$14=""),"",設定!$C$14*12)</f>
        <v/>
      </c>
      <c r="R10" s="19" t="str">
        <f t="shared" si="2"/>
        <v/>
      </c>
    </row>
    <row r="11" spans="1:18" ht="17.25" x14ac:dyDescent="0.25">
      <c r="A11" s="9" t="str">
        <f>IF(設定!$A$15="","",設定!$A$15)</f>
        <v>サブスク</v>
      </c>
      <c r="B11" s="14" t="str">
        <f>IF(A11="","",設定!$B$15&amp;"")</f>
        <v>固定費</v>
      </c>
      <c r="C11" s="25">
        <f>IF($A11="","",CHOOSE(MOD(設定!$B$6-1+0,12)+1,'1月'!$N$11,'2月'!$N$11,'3月'!$N$11,'4月'!$N$11,'5月'!$N$11,'6月'!$N$11,'7月'!$N$11,'8月'!$N$11,'9月'!$N$11,'10月'!$N$11,'11月'!$N$11,'12月'!$N$11))</f>
        <v>0</v>
      </c>
      <c r="D11" s="25">
        <f>IF($A11="","",CHOOSE(MOD(設定!$B$6-1+1,12)+1,'1月'!$N$11,'2月'!$N$11,'3月'!$N$11,'4月'!$N$11,'5月'!$N$11,'6月'!$N$11,'7月'!$N$11,'8月'!$N$11,'9月'!$N$11,'10月'!$N$11,'11月'!$N$11,'12月'!$N$11))</f>
        <v>0</v>
      </c>
      <c r="E11" s="25">
        <f>IF($A11="","",CHOOSE(MOD(設定!$B$6-1+2,12)+1,'1月'!$N$11,'2月'!$N$11,'3月'!$N$11,'4月'!$N$11,'5月'!$N$11,'6月'!$N$11,'7月'!$N$11,'8月'!$N$11,'9月'!$N$11,'10月'!$N$11,'11月'!$N$11,'12月'!$N$11))</f>
        <v>0</v>
      </c>
      <c r="F11" s="25">
        <f>IF($A11="","",CHOOSE(MOD(設定!$B$6-1+3,12)+1,'1月'!$N$11,'2月'!$N$11,'3月'!$N$11,'4月'!$N$11,'5月'!$N$11,'6月'!$N$11,'7月'!$N$11,'8月'!$N$11,'9月'!$N$11,'10月'!$N$11,'11月'!$N$11,'12月'!$N$11))</f>
        <v>0</v>
      </c>
      <c r="G11" s="25">
        <f>IF($A11="","",CHOOSE(MOD(設定!$B$6-1+4,12)+1,'1月'!$N$11,'2月'!$N$11,'3月'!$N$11,'4月'!$N$11,'5月'!$N$11,'6月'!$N$11,'7月'!$N$11,'8月'!$N$11,'9月'!$N$11,'10月'!$N$11,'11月'!$N$11,'12月'!$N$11))</f>
        <v>0</v>
      </c>
      <c r="H11" s="25">
        <f>IF($A11="","",CHOOSE(MOD(設定!$B$6-1+5,12)+1,'1月'!$N$11,'2月'!$N$11,'3月'!$N$11,'4月'!$N$11,'5月'!$N$11,'6月'!$N$11,'7月'!$N$11,'8月'!$N$11,'9月'!$N$11,'10月'!$N$11,'11月'!$N$11,'12月'!$N$11))</f>
        <v>0</v>
      </c>
      <c r="I11" s="25">
        <f>IF($A11="","",CHOOSE(MOD(設定!$B$6-1+6,12)+1,'1月'!$N$11,'2月'!$N$11,'3月'!$N$11,'4月'!$N$11,'5月'!$N$11,'6月'!$N$11,'7月'!$N$11,'8月'!$N$11,'9月'!$N$11,'10月'!$N$11,'11月'!$N$11,'12月'!$N$11))</f>
        <v>0</v>
      </c>
      <c r="J11" s="25">
        <f>IF($A11="","",CHOOSE(MOD(設定!$B$6-1+7,12)+1,'1月'!$N$11,'2月'!$N$11,'3月'!$N$11,'4月'!$N$11,'5月'!$N$11,'6月'!$N$11,'7月'!$N$11,'8月'!$N$11,'9月'!$N$11,'10月'!$N$11,'11月'!$N$11,'12月'!$N$11))</f>
        <v>0</v>
      </c>
      <c r="K11" s="25">
        <f>IF($A11="","",CHOOSE(MOD(設定!$B$6-1+8,12)+1,'1月'!$N$11,'2月'!$N$11,'3月'!$N$11,'4月'!$N$11,'5月'!$N$11,'6月'!$N$11,'7月'!$N$11,'8月'!$N$11,'9月'!$N$11,'10月'!$N$11,'11月'!$N$11,'12月'!$N$11))</f>
        <v>0</v>
      </c>
      <c r="L11" s="25">
        <f>IF($A11="","",CHOOSE(MOD(設定!$B$6-1+9,12)+1,'1月'!$N$11,'2月'!$N$11,'3月'!$N$11,'4月'!$N$11,'5月'!$N$11,'6月'!$N$11,'7月'!$N$11,'8月'!$N$11,'9月'!$N$11,'10月'!$N$11,'11月'!$N$11,'12月'!$N$11))</f>
        <v>0</v>
      </c>
      <c r="M11" s="25">
        <f>IF($A11="","",CHOOSE(MOD(設定!$B$6-1+10,12)+1,'1月'!$N$11,'2月'!$N$11,'3月'!$N$11,'4月'!$N$11,'5月'!$N$11,'6月'!$N$11,'7月'!$N$11,'8月'!$N$11,'9月'!$N$11,'10月'!$N$11,'11月'!$N$11,'12月'!$N$11))</f>
        <v>0</v>
      </c>
      <c r="N11" s="25">
        <f>IF($A11="","",CHOOSE(MOD(設定!$B$6-1+11,12)+1,'1月'!$N$11,'2月'!$N$11,'3月'!$N$11,'4月'!$N$11,'5月'!$N$11,'6月'!$N$11,'7月'!$N$11,'8月'!$N$11,'9月'!$N$11,'10月'!$N$11,'11月'!$N$11,'12月'!$N$11))</f>
        <v>0</v>
      </c>
      <c r="O11" s="22">
        <f t="shared" si="0"/>
        <v>0</v>
      </c>
      <c r="P11" s="19" t="str">
        <f t="shared" si="1"/>
        <v/>
      </c>
      <c r="Q11" s="19" t="str">
        <f>IF(OR($A11="",設定!$C$15=""),"",設定!$C$15*12)</f>
        <v/>
      </c>
      <c r="R11" s="19" t="str">
        <f t="shared" si="2"/>
        <v/>
      </c>
    </row>
    <row r="12" spans="1:18" ht="17.25" x14ac:dyDescent="0.25">
      <c r="A12" s="9" t="str">
        <f>IF(設定!$A$16="","",設定!$A$16)</f>
        <v>教育費</v>
      </c>
      <c r="B12" s="14" t="str">
        <f>IF(A12="","",設定!$B$16&amp;"")</f>
        <v>固定費</v>
      </c>
      <c r="C12" s="25">
        <f>IF($A12="","",CHOOSE(MOD(設定!$B$6-1+0,12)+1,'1月'!$N$12,'2月'!$N$12,'3月'!$N$12,'4月'!$N$12,'5月'!$N$12,'6月'!$N$12,'7月'!$N$12,'8月'!$N$12,'9月'!$N$12,'10月'!$N$12,'11月'!$N$12,'12月'!$N$12))</f>
        <v>0</v>
      </c>
      <c r="D12" s="25">
        <f>IF($A12="","",CHOOSE(MOD(設定!$B$6-1+1,12)+1,'1月'!$N$12,'2月'!$N$12,'3月'!$N$12,'4月'!$N$12,'5月'!$N$12,'6月'!$N$12,'7月'!$N$12,'8月'!$N$12,'9月'!$N$12,'10月'!$N$12,'11月'!$N$12,'12月'!$N$12))</f>
        <v>0</v>
      </c>
      <c r="E12" s="25">
        <f>IF($A12="","",CHOOSE(MOD(設定!$B$6-1+2,12)+1,'1月'!$N$12,'2月'!$N$12,'3月'!$N$12,'4月'!$N$12,'5月'!$N$12,'6月'!$N$12,'7月'!$N$12,'8月'!$N$12,'9月'!$N$12,'10月'!$N$12,'11月'!$N$12,'12月'!$N$12))</f>
        <v>0</v>
      </c>
      <c r="F12" s="25">
        <f>IF($A12="","",CHOOSE(MOD(設定!$B$6-1+3,12)+1,'1月'!$N$12,'2月'!$N$12,'3月'!$N$12,'4月'!$N$12,'5月'!$N$12,'6月'!$N$12,'7月'!$N$12,'8月'!$N$12,'9月'!$N$12,'10月'!$N$12,'11月'!$N$12,'12月'!$N$12))</f>
        <v>0</v>
      </c>
      <c r="G12" s="25">
        <f>IF($A12="","",CHOOSE(MOD(設定!$B$6-1+4,12)+1,'1月'!$N$12,'2月'!$N$12,'3月'!$N$12,'4月'!$N$12,'5月'!$N$12,'6月'!$N$12,'7月'!$N$12,'8月'!$N$12,'9月'!$N$12,'10月'!$N$12,'11月'!$N$12,'12月'!$N$12))</f>
        <v>0</v>
      </c>
      <c r="H12" s="25">
        <f>IF($A12="","",CHOOSE(MOD(設定!$B$6-1+5,12)+1,'1月'!$N$12,'2月'!$N$12,'3月'!$N$12,'4月'!$N$12,'5月'!$N$12,'6月'!$N$12,'7月'!$N$12,'8月'!$N$12,'9月'!$N$12,'10月'!$N$12,'11月'!$N$12,'12月'!$N$12))</f>
        <v>0</v>
      </c>
      <c r="I12" s="25">
        <f>IF($A12="","",CHOOSE(MOD(設定!$B$6-1+6,12)+1,'1月'!$N$12,'2月'!$N$12,'3月'!$N$12,'4月'!$N$12,'5月'!$N$12,'6月'!$N$12,'7月'!$N$12,'8月'!$N$12,'9月'!$N$12,'10月'!$N$12,'11月'!$N$12,'12月'!$N$12))</f>
        <v>0</v>
      </c>
      <c r="J12" s="25">
        <f>IF($A12="","",CHOOSE(MOD(設定!$B$6-1+7,12)+1,'1月'!$N$12,'2月'!$N$12,'3月'!$N$12,'4月'!$N$12,'5月'!$N$12,'6月'!$N$12,'7月'!$N$12,'8月'!$N$12,'9月'!$N$12,'10月'!$N$12,'11月'!$N$12,'12月'!$N$12))</f>
        <v>0</v>
      </c>
      <c r="K12" s="25">
        <f>IF($A12="","",CHOOSE(MOD(設定!$B$6-1+8,12)+1,'1月'!$N$12,'2月'!$N$12,'3月'!$N$12,'4月'!$N$12,'5月'!$N$12,'6月'!$N$12,'7月'!$N$12,'8月'!$N$12,'9月'!$N$12,'10月'!$N$12,'11月'!$N$12,'12月'!$N$12))</f>
        <v>0</v>
      </c>
      <c r="L12" s="25">
        <f>IF($A12="","",CHOOSE(MOD(設定!$B$6-1+9,12)+1,'1月'!$N$12,'2月'!$N$12,'3月'!$N$12,'4月'!$N$12,'5月'!$N$12,'6月'!$N$12,'7月'!$N$12,'8月'!$N$12,'9月'!$N$12,'10月'!$N$12,'11月'!$N$12,'12月'!$N$12))</f>
        <v>0</v>
      </c>
      <c r="M12" s="25">
        <f>IF($A12="","",CHOOSE(MOD(設定!$B$6-1+10,12)+1,'1月'!$N$12,'2月'!$N$12,'3月'!$N$12,'4月'!$N$12,'5月'!$N$12,'6月'!$N$12,'7月'!$N$12,'8月'!$N$12,'9月'!$N$12,'10月'!$N$12,'11月'!$N$12,'12月'!$N$12))</f>
        <v>0</v>
      </c>
      <c r="N12" s="25">
        <f>IF($A12="","",CHOOSE(MOD(設定!$B$6-1+11,12)+1,'1月'!$N$12,'2月'!$N$12,'3月'!$N$12,'4月'!$N$12,'5月'!$N$12,'6月'!$N$12,'7月'!$N$12,'8月'!$N$12,'9月'!$N$12,'10月'!$N$12,'11月'!$N$12,'12月'!$N$12))</f>
        <v>0</v>
      </c>
      <c r="O12" s="22">
        <f t="shared" si="0"/>
        <v>0</v>
      </c>
      <c r="P12" s="19" t="str">
        <f t="shared" si="1"/>
        <v/>
      </c>
      <c r="Q12" s="19" t="str">
        <f>IF(OR($A12="",設定!$C$16=""),"",設定!$C$16*12)</f>
        <v/>
      </c>
      <c r="R12" s="19" t="str">
        <f t="shared" si="2"/>
        <v/>
      </c>
    </row>
    <row r="13" spans="1:18" ht="17.25" x14ac:dyDescent="0.25">
      <c r="A13" s="9" t="str">
        <f>IF(設定!$A$17="","",設定!$A$17)</f>
        <v>食費</v>
      </c>
      <c r="B13" s="14" t="str">
        <f>IF(A13="","",設定!$B$17&amp;"")</f>
        <v>変動費</v>
      </c>
      <c r="C13" s="25">
        <f>IF($A13="","",CHOOSE(MOD(設定!$B$6-1+0,12)+1,'1月'!$N$13,'2月'!$N$13,'3月'!$N$13,'4月'!$N$13,'5月'!$N$13,'6月'!$N$13,'7月'!$N$13,'8月'!$N$13,'9月'!$N$13,'10月'!$N$13,'11月'!$N$13,'12月'!$N$13))</f>
        <v>0</v>
      </c>
      <c r="D13" s="25">
        <f>IF($A13="","",CHOOSE(MOD(設定!$B$6-1+1,12)+1,'1月'!$N$13,'2月'!$N$13,'3月'!$N$13,'4月'!$N$13,'5月'!$N$13,'6月'!$N$13,'7月'!$N$13,'8月'!$N$13,'9月'!$N$13,'10月'!$N$13,'11月'!$N$13,'12月'!$N$13))</f>
        <v>0</v>
      </c>
      <c r="E13" s="25">
        <f>IF($A13="","",CHOOSE(MOD(設定!$B$6-1+2,12)+1,'1月'!$N$13,'2月'!$N$13,'3月'!$N$13,'4月'!$N$13,'5月'!$N$13,'6月'!$N$13,'7月'!$N$13,'8月'!$N$13,'9月'!$N$13,'10月'!$N$13,'11月'!$N$13,'12月'!$N$13))</f>
        <v>0</v>
      </c>
      <c r="F13" s="25">
        <f>IF($A13="","",CHOOSE(MOD(設定!$B$6-1+3,12)+1,'1月'!$N$13,'2月'!$N$13,'3月'!$N$13,'4月'!$N$13,'5月'!$N$13,'6月'!$N$13,'7月'!$N$13,'8月'!$N$13,'9月'!$N$13,'10月'!$N$13,'11月'!$N$13,'12月'!$N$13))</f>
        <v>0</v>
      </c>
      <c r="G13" s="25">
        <f>IF($A13="","",CHOOSE(MOD(設定!$B$6-1+4,12)+1,'1月'!$N$13,'2月'!$N$13,'3月'!$N$13,'4月'!$N$13,'5月'!$N$13,'6月'!$N$13,'7月'!$N$13,'8月'!$N$13,'9月'!$N$13,'10月'!$N$13,'11月'!$N$13,'12月'!$N$13))</f>
        <v>0</v>
      </c>
      <c r="H13" s="25">
        <f>IF($A13="","",CHOOSE(MOD(設定!$B$6-1+5,12)+1,'1月'!$N$13,'2月'!$N$13,'3月'!$N$13,'4月'!$N$13,'5月'!$N$13,'6月'!$N$13,'7月'!$N$13,'8月'!$N$13,'9月'!$N$13,'10月'!$N$13,'11月'!$N$13,'12月'!$N$13))</f>
        <v>0</v>
      </c>
      <c r="I13" s="25">
        <f>IF($A13="","",CHOOSE(MOD(設定!$B$6-1+6,12)+1,'1月'!$N$13,'2月'!$N$13,'3月'!$N$13,'4月'!$N$13,'5月'!$N$13,'6月'!$N$13,'7月'!$N$13,'8月'!$N$13,'9月'!$N$13,'10月'!$N$13,'11月'!$N$13,'12月'!$N$13))</f>
        <v>0</v>
      </c>
      <c r="J13" s="25">
        <f>IF($A13="","",CHOOSE(MOD(設定!$B$6-1+7,12)+1,'1月'!$N$13,'2月'!$N$13,'3月'!$N$13,'4月'!$N$13,'5月'!$N$13,'6月'!$N$13,'7月'!$N$13,'8月'!$N$13,'9月'!$N$13,'10月'!$N$13,'11月'!$N$13,'12月'!$N$13))</f>
        <v>0</v>
      </c>
      <c r="K13" s="25">
        <f>IF($A13="","",CHOOSE(MOD(設定!$B$6-1+8,12)+1,'1月'!$N$13,'2月'!$N$13,'3月'!$N$13,'4月'!$N$13,'5月'!$N$13,'6月'!$N$13,'7月'!$N$13,'8月'!$N$13,'9月'!$N$13,'10月'!$N$13,'11月'!$N$13,'12月'!$N$13))</f>
        <v>0</v>
      </c>
      <c r="L13" s="25">
        <f>IF($A13="","",CHOOSE(MOD(設定!$B$6-1+9,12)+1,'1月'!$N$13,'2月'!$N$13,'3月'!$N$13,'4月'!$N$13,'5月'!$N$13,'6月'!$N$13,'7月'!$N$13,'8月'!$N$13,'9月'!$N$13,'10月'!$N$13,'11月'!$N$13,'12月'!$N$13))</f>
        <v>0</v>
      </c>
      <c r="M13" s="25">
        <f>IF($A13="","",CHOOSE(MOD(設定!$B$6-1+10,12)+1,'1月'!$N$13,'2月'!$N$13,'3月'!$N$13,'4月'!$N$13,'5月'!$N$13,'6月'!$N$13,'7月'!$N$13,'8月'!$N$13,'9月'!$N$13,'10月'!$N$13,'11月'!$N$13,'12月'!$N$13))</f>
        <v>0</v>
      </c>
      <c r="N13" s="25">
        <f>IF($A13="","",CHOOSE(MOD(設定!$B$6-1+11,12)+1,'1月'!$N$13,'2月'!$N$13,'3月'!$N$13,'4月'!$N$13,'5月'!$N$13,'6月'!$N$13,'7月'!$N$13,'8月'!$N$13,'9月'!$N$13,'10月'!$N$13,'11月'!$N$13,'12月'!$N$13))</f>
        <v>0</v>
      </c>
      <c r="O13" s="22">
        <f t="shared" si="0"/>
        <v>0</v>
      </c>
      <c r="P13" s="19" t="str">
        <f t="shared" si="1"/>
        <v/>
      </c>
      <c r="Q13" s="19" t="str">
        <f>IF(OR($A13="",設定!$C$17=""),"",設定!$C$17*12)</f>
        <v/>
      </c>
      <c r="R13" s="19" t="str">
        <f t="shared" si="2"/>
        <v/>
      </c>
    </row>
    <row r="14" spans="1:18" ht="17.25" x14ac:dyDescent="0.25">
      <c r="A14" s="9" t="str">
        <f>IF(設定!$A$18="","",設定!$A$18)</f>
        <v>日用品</v>
      </c>
      <c r="B14" s="14" t="str">
        <f>IF(A14="","",設定!$B$18&amp;"")</f>
        <v>変動費</v>
      </c>
      <c r="C14" s="25">
        <f>IF($A14="","",CHOOSE(MOD(設定!$B$6-1+0,12)+1,'1月'!$N$14,'2月'!$N$14,'3月'!$N$14,'4月'!$N$14,'5月'!$N$14,'6月'!$N$14,'7月'!$N$14,'8月'!$N$14,'9月'!$N$14,'10月'!$N$14,'11月'!$N$14,'12月'!$N$14))</f>
        <v>0</v>
      </c>
      <c r="D14" s="25">
        <f>IF($A14="","",CHOOSE(MOD(設定!$B$6-1+1,12)+1,'1月'!$N$14,'2月'!$N$14,'3月'!$N$14,'4月'!$N$14,'5月'!$N$14,'6月'!$N$14,'7月'!$N$14,'8月'!$N$14,'9月'!$N$14,'10月'!$N$14,'11月'!$N$14,'12月'!$N$14))</f>
        <v>0</v>
      </c>
      <c r="E14" s="25">
        <f>IF($A14="","",CHOOSE(MOD(設定!$B$6-1+2,12)+1,'1月'!$N$14,'2月'!$N$14,'3月'!$N$14,'4月'!$N$14,'5月'!$N$14,'6月'!$N$14,'7月'!$N$14,'8月'!$N$14,'9月'!$N$14,'10月'!$N$14,'11月'!$N$14,'12月'!$N$14))</f>
        <v>0</v>
      </c>
      <c r="F14" s="25">
        <f>IF($A14="","",CHOOSE(MOD(設定!$B$6-1+3,12)+1,'1月'!$N$14,'2月'!$N$14,'3月'!$N$14,'4月'!$N$14,'5月'!$N$14,'6月'!$N$14,'7月'!$N$14,'8月'!$N$14,'9月'!$N$14,'10月'!$N$14,'11月'!$N$14,'12月'!$N$14))</f>
        <v>0</v>
      </c>
      <c r="G14" s="25">
        <f>IF($A14="","",CHOOSE(MOD(設定!$B$6-1+4,12)+1,'1月'!$N$14,'2月'!$N$14,'3月'!$N$14,'4月'!$N$14,'5月'!$N$14,'6月'!$N$14,'7月'!$N$14,'8月'!$N$14,'9月'!$N$14,'10月'!$N$14,'11月'!$N$14,'12月'!$N$14))</f>
        <v>0</v>
      </c>
      <c r="H14" s="25">
        <f>IF($A14="","",CHOOSE(MOD(設定!$B$6-1+5,12)+1,'1月'!$N$14,'2月'!$N$14,'3月'!$N$14,'4月'!$N$14,'5月'!$N$14,'6月'!$N$14,'7月'!$N$14,'8月'!$N$14,'9月'!$N$14,'10月'!$N$14,'11月'!$N$14,'12月'!$N$14))</f>
        <v>0</v>
      </c>
      <c r="I14" s="25">
        <f>IF($A14="","",CHOOSE(MOD(設定!$B$6-1+6,12)+1,'1月'!$N$14,'2月'!$N$14,'3月'!$N$14,'4月'!$N$14,'5月'!$N$14,'6月'!$N$14,'7月'!$N$14,'8月'!$N$14,'9月'!$N$14,'10月'!$N$14,'11月'!$N$14,'12月'!$N$14))</f>
        <v>0</v>
      </c>
      <c r="J14" s="25">
        <f>IF($A14="","",CHOOSE(MOD(設定!$B$6-1+7,12)+1,'1月'!$N$14,'2月'!$N$14,'3月'!$N$14,'4月'!$N$14,'5月'!$N$14,'6月'!$N$14,'7月'!$N$14,'8月'!$N$14,'9月'!$N$14,'10月'!$N$14,'11月'!$N$14,'12月'!$N$14))</f>
        <v>0</v>
      </c>
      <c r="K14" s="25">
        <f>IF($A14="","",CHOOSE(MOD(設定!$B$6-1+8,12)+1,'1月'!$N$14,'2月'!$N$14,'3月'!$N$14,'4月'!$N$14,'5月'!$N$14,'6月'!$N$14,'7月'!$N$14,'8月'!$N$14,'9月'!$N$14,'10月'!$N$14,'11月'!$N$14,'12月'!$N$14))</f>
        <v>0</v>
      </c>
      <c r="L14" s="25">
        <f>IF($A14="","",CHOOSE(MOD(設定!$B$6-1+9,12)+1,'1月'!$N$14,'2月'!$N$14,'3月'!$N$14,'4月'!$N$14,'5月'!$N$14,'6月'!$N$14,'7月'!$N$14,'8月'!$N$14,'9月'!$N$14,'10月'!$N$14,'11月'!$N$14,'12月'!$N$14))</f>
        <v>0</v>
      </c>
      <c r="M14" s="25">
        <f>IF($A14="","",CHOOSE(MOD(設定!$B$6-1+10,12)+1,'1月'!$N$14,'2月'!$N$14,'3月'!$N$14,'4月'!$N$14,'5月'!$N$14,'6月'!$N$14,'7月'!$N$14,'8月'!$N$14,'9月'!$N$14,'10月'!$N$14,'11月'!$N$14,'12月'!$N$14))</f>
        <v>0</v>
      </c>
      <c r="N14" s="25">
        <f>IF($A14="","",CHOOSE(MOD(設定!$B$6-1+11,12)+1,'1月'!$N$14,'2月'!$N$14,'3月'!$N$14,'4月'!$N$14,'5月'!$N$14,'6月'!$N$14,'7月'!$N$14,'8月'!$N$14,'9月'!$N$14,'10月'!$N$14,'11月'!$N$14,'12月'!$N$14))</f>
        <v>0</v>
      </c>
      <c r="O14" s="22">
        <f t="shared" si="0"/>
        <v>0</v>
      </c>
      <c r="P14" s="19" t="str">
        <f t="shared" si="1"/>
        <v/>
      </c>
      <c r="Q14" s="19" t="str">
        <f>IF(OR($A14="",設定!$C$18=""),"",設定!$C$18*12)</f>
        <v/>
      </c>
      <c r="R14" s="19" t="str">
        <f t="shared" si="2"/>
        <v/>
      </c>
    </row>
    <row r="15" spans="1:18" ht="17.25" x14ac:dyDescent="0.25">
      <c r="A15" s="9" t="str">
        <f>IF(設定!$A$19="","",設定!$A$19)</f>
        <v>交通費</v>
      </c>
      <c r="B15" s="14" t="str">
        <f>IF(A15="","",設定!$B$19&amp;"")</f>
        <v>変動費</v>
      </c>
      <c r="C15" s="25">
        <f>IF($A15="","",CHOOSE(MOD(設定!$B$6-1+0,12)+1,'1月'!$N$15,'2月'!$N$15,'3月'!$N$15,'4月'!$N$15,'5月'!$N$15,'6月'!$N$15,'7月'!$N$15,'8月'!$N$15,'9月'!$N$15,'10月'!$N$15,'11月'!$N$15,'12月'!$N$15))</f>
        <v>0</v>
      </c>
      <c r="D15" s="25">
        <f>IF($A15="","",CHOOSE(MOD(設定!$B$6-1+1,12)+1,'1月'!$N$15,'2月'!$N$15,'3月'!$N$15,'4月'!$N$15,'5月'!$N$15,'6月'!$N$15,'7月'!$N$15,'8月'!$N$15,'9月'!$N$15,'10月'!$N$15,'11月'!$N$15,'12月'!$N$15))</f>
        <v>0</v>
      </c>
      <c r="E15" s="25">
        <f>IF($A15="","",CHOOSE(MOD(設定!$B$6-1+2,12)+1,'1月'!$N$15,'2月'!$N$15,'3月'!$N$15,'4月'!$N$15,'5月'!$N$15,'6月'!$N$15,'7月'!$N$15,'8月'!$N$15,'9月'!$N$15,'10月'!$N$15,'11月'!$N$15,'12月'!$N$15))</f>
        <v>0</v>
      </c>
      <c r="F15" s="25">
        <f>IF($A15="","",CHOOSE(MOD(設定!$B$6-1+3,12)+1,'1月'!$N$15,'2月'!$N$15,'3月'!$N$15,'4月'!$N$15,'5月'!$N$15,'6月'!$N$15,'7月'!$N$15,'8月'!$N$15,'9月'!$N$15,'10月'!$N$15,'11月'!$N$15,'12月'!$N$15))</f>
        <v>0</v>
      </c>
      <c r="G15" s="25">
        <f>IF($A15="","",CHOOSE(MOD(設定!$B$6-1+4,12)+1,'1月'!$N$15,'2月'!$N$15,'3月'!$N$15,'4月'!$N$15,'5月'!$N$15,'6月'!$N$15,'7月'!$N$15,'8月'!$N$15,'9月'!$N$15,'10月'!$N$15,'11月'!$N$15,'12月'!$N$15))</f>
        <v>0</v>
      </c>
      <c r="H15" s="25">
        <f>IF($A15="","",CHOOSE(MOD(設定!$B$6-1+5,12)+1,'1月'!$N$15,'2月'!$N$15,'3月'!$N$15,'4月'!$N$15,'5月'!$N$15,'6月'!$N$15,'7月'!$N$15,'8月'!$N$15,'9月'!$N$15,'10月'!$N$15,'11月'!$N$15,'12月'!$N$15))</f>
        <v>0</v>
      </c>
      <c r="I15" s="25">
        <f>IF($A15="","",CHOOSE(MOD(設定!$B$6-1+6,12)+1,'1月'!$N$15,'2月'!$N$15,'3月'!$N$15,'4月'!$N$15,'5月'!$N$15,'6月'!$N$15,'7月'!$N$15,'8月'!$N$15,'9月'!$N$15,'10月'!$N$15,'11月'!$N$15,'12月'!$N$15))</f>
        <v>0</v>
      </c>
      <c r="J15" s="25">
        <f>IF($A15="","",CHOOSE(MOD(設定!$B$6-1+7,12)+1,'1月'!$N$15,'2月'!$N$15,'3月'!$N$15,'4月'!$N$15,'5月'!$N$15,'6月'!$N$15,'7月'!$N$15,'8月'!$N$15,'9月'!$N$15,'10月'!$N$15,'11月'!$N$15,'12月'!$N$15))</f>
        <v>0</v>
      </c>
      <c r="K15" s="25">
        <f>IF($A15="","",CHOOSE(MOD(設定!$B$6-1+8,12)+1,'1月'!$N$15,'2月'!$N$15,'3月'!$N$15,'4月'!$N$15,'5月'!$N$15,'6月'!$N$15,'7月'!$N$15,'8月'!$N$15,'9月'!$N$15,'10月'!$N$15,'11月'!$N$15,'12月'!$N$15))</f>
        <v>0</v>
      </c>
      <c r="L15" s="25">
        <f>IF($A15="","",CHOOSE(MOD(設定!$B$6-1+9,12)+1,'1月'!$N$15,'2月'!$N$15,'3月'!$N$15,'4月'!$N$15,'5月'!$N$15,'6月'!$N$15,'7月'!$N$15,'8月'!$N$15,'9月'!$N$15,'10月'!$N$15,'11月'!$N$15,'12月'!$N$15))</f>
        <v>0</v>
      </c>
      <c r="M15" s="25">
        <f>IF($A15="","",CHOOSE(MOD(設定!$B$6-1+10,12)+1,'1月'!$N$15,'2月'!$N$15,'3月'!$N$15,'4月'!$N$15,'5月'!$N$15,'6月'!$N$15,'7月'!$N$15,'8月'!$N$15,'9月'!$N$15,'10月'!$N$15,'11月'!$N$15,'12月'!$N$15))</f>
        <v>0</v>
      </c>
      <c r="N15" s="25">
        <f>IF($A15="","",CHOOSE(MOD(設定!$B$6-1+11,12)+1,'1月'!$N$15,'2月'!$N$15,'3月'!$N$15,'4月'!$N$15,'5月'!$N$15,'6月'!$N$15,'7月'!$N$15,'8月'!$N$15,'9月'!$N$15,'10月'!$N$15,'11月'!$N$15,'12月'!$N$15))</f>
        <v>0</v>
      </c>
      <c r="O15" s="22">
        <f t="shared" si="0"/>
        <v>0</v>
      </c>
      <c r="P15" s="19" t="str">
        <f t="shared" si="1"/>
        <v/>
      </c>
      <c r="Q15" s="19" t="str">
        <f>IF(OR($A15="",設定!$C$19=""),"",設定!$C$19*12)</f>
        <v/>
      </c>
      <c r="R15" s="19" t="str">
        <f t="shared" si="2"/>
        <v/>
      </c>
    </row>
    <row r="16" spans="1:18" ht="17.25" x14ac:dyDescent="0.25">
      <c r="A16" s="9" t="str">
        <f>IF(設定!$A$20="","",設定!$A$20)</f>
        <v>医療費</v>
      </c>
      <c r="B16" s="14" t="str">
        <f>IF(A16="","",設定!$B$20&amp;"")</f>
        <v>変動費</v>
      </c>
      <c r="C16" s="25">
        <f>IF($A16="","",CHOOSE(MOD(設定!$B$6-1+0,12)+1,'1月'!$N$16,'2月'!$N$16,'3月'!$N$16,'4月'!$N$16,'5月'!$N$16,'6月'!$N$16,'7月'!$N$16,'8月'!$N$16,'9月'!$N$16,'10月'!$N$16,'11月'!$N$16,'12月'!$N$16))</f>
        <v>0</v>
      </c>
      <c r="D16" s="25">
        <f>IF($A16="","",CHOOSE(MOD(設定!$B$6-1+1,12)+1,'1月'!$N$16,'2月'!$N$16,'3月'!$N$16,'4月'!$N$16,'5月'!$N$16,'6月'!$N$16,'7月'!$N$16,'8月'!$N$16,'9月'!$N$16,'10月'!$N$16,'11月'!$N$16,'12月'!$N$16))</f>
        <v>0</v>
      </c>
      <c r="E16" s="25">
        <f>IF($A16="","",CHOOSE(MOD(設定!$B$6-1+2,12)+1,'1月'!$N$16,'2月'!$N$16,'3月'!$N$16,'4月'!$N$16,'5月'!$N$16,'6月'!$N$16,'7月'!$N$16,'8月'!$N$16,'9月'!$N$16,'10月'!$N$16,'11月'!$N$16,'12月'!$N$16))</f>
        <v>0</v>
      </c>
      <c r="F16" s="25">
        <f>IF($A16="","",CHOOSE(MOD(設定!$B$6-1+3,12)+1,'1月'!$N$16,'2月'!$N$16,'3月'!$N$16,'4月'!$N$16,'5月'!$N$16,'6月'!$N$16,'7月'!$N$16,'8月'!$N$16,'9月'!$N$16,'10月'!$N$16,'11月'!$N$16,'12月'!$N$16))</f>
        <v>0</v>
      </c>
      <c r="G16" s="25">
        <f>IF($A16="","",CHOOSE(MOD(設定!$B$6-1+4,12)+1,'1月'!$N$16,'2月'!$N$16,'3月'!$N$16,'4月'!$N$16,'5月'!$N$16,'6月'!$N$16,'7月'!$N$16,'8月'!$N$16,'9月'!$N$16,'10月'!$N$16,'11月'!$N$16,'12月'!$N$16))</f>
        <v>0</v>
      </c>
      <c r="H16" s="25">
        <f>IF($A16="","",CHOOSE(MOD(設定!$B$6-1+5,12)+1,'1月'!$N$16,'2月'!$N$16,'3月'!$N$16,'4月'!$N$16,'5月'!$N$16,'6月'!$N$16,'7月'!$N$16,'8月'!$N$16,'9月'!$N$16,'10月'!$N$16,'11月'!$N$16,'12月'!$N$16))</f>
        <v>0</v>
      </c>
      <c r="I16" s="25">
        <f>IF($A16="","",CHOOSE(MOD(設定!$B$6-1+6,12)+1,'1月'!$N$16,'2月'!$N$16,'3月'!$N$16,'4月'!$N$16,'5月'!$N$16,'6月'!$N$16,'7月'!$N$16,'8月'!$N$16,'9月'!$N$16,'10月'!$N$16,'11月'!$N$16,'12月'!$N$16))</f>
        <v>0</v>
      </c>
      <c r="J16" s="25">
        <f>IF($A16="","",CHOOSE(MOD(設定!$B$6-1+7,12)+1,'1月'!$N$16,'2月'!$N$16,'3月'!$N$16,'4月'!$N$16,'5月'!$N$16,'6月'!$N$16,'7月'!$N$16,'8月'!$N$16,'9月'!$N$16,'10月'!$N$16,'11月'!$N$16,'12月'!$N$16))</f>
        <v>0</v>
      </c>
      <c r="K16" s="25">
        <f>IF($A16="","",CHOOSE(MOD(設定!$B$6-1+8,12)+1,'1月'!$N$16,'2月'!$N$16,'3月'!$N$16,'4月'!$N$16,'5月'!$N$16,'6月'!$N$16,'7月'!$N$16,'8月'!$N$16,'9月'!$N$16,'10月'!$N$16,'11月'!$N$16,'12月'!$N$16))</f>
        <v>0</v>
      </c>
      <c r="L16" s="25">
        <f>IF($A16="","",CHOOSE(MOD(設定!$B$6-1+9,12)+1,'1月'!$N$16,'2月'!$N$16,'3月'!$N$16,'4月'!$N$16,'5月'!$N$16,'6月'!$N$16,'7月'!$N$16,'8月'!$N$16,'9月'!$N$16,'10月'!$N$16,'11月'!$N$16,'12月'!$N$16))</f>
        <v>0</v>
      </c>
      <c r="M16" s="25">
        <f>IF($A16="","",CHOOSE(MOD(設定!$B$6-1+10,12)+1,'1月'!$N$16,'2月'!$N$16,'3月'!$N$16,'4月'!$N$16,'5月'!$N$16,'6月'!$N$16,'7月'!$N$16,'8月'!$N$16,'9月'!$N$16,'10月'!$N$16,'11月'!$N$16,'12月'!$N$16))</f>
        <v>0</v>
      </c>
      <c r="N16" s="25">
        <f>IF($A16="","",CHOOSE(MOD(設定!$B$6-1+11,12)+1,'1月'!$N$16,'2月'!$N$16,'3月'!$N$16,'4月'!$N$16,'5月'!$N$16,'6月'!$N$16,'7月'!$N$16,'8月'!$N$16,'9月'!$N$16,'10月'!$N$16,'11月'!$N$16,'12月'!$N$16))</f>
        <v>0</v>
      </c>
      <c r="O16" s="22">
        <f t="shared" si="0"/>
        <v>0</v>
      </c>
      <c r="P16" s="19" t="str">
        <f t="shared" si="1"/>
        <v/>
      </c>
      <c r="Q16" s="19" t="str">
        <f>IF(OR($A16="",設定!$C$20=""),"",設定!$C$20*12)</f>
        <v/>
      </c>
      <c r="R16" s="19" t="str">
        <f t="shared" si="2"/>
        <v/>
      </c>
    </row>
    <row r="17" spans="1:18" ht="17.25" x14ac:dyDescent="0.25">
      <c r="A17" s="9" t="str">
        <f>IF(設定!$A$21="","",設定!$A$21)</f>
        <v>衣服・美容</v>
      </c>
      <c r="B17" s="14" t="str">
        <f>IF(A17="","",設定!$B$21&amp;"")</f>
        <v>変動費</v>
      </c>
      <c r="C17" s="25">
        <f>IF($A17="","",CHOOSE(MOD(設定!$B$6-1+0,12)+1,'1月'!$N$17,'2月'!$N$17,'3月'!$N$17,'4月'!$N$17,'5月'!$N$17,'6月'!$N$17,'7月'!$N$17,'8月'!$N$17,'9月'!$N$17,'10月'!$N$17,'11月'!$N$17,'12月'!$N$17))</f>
        <v>0</v>
      </c>
      <c r="D17" s="25">
        <f>IF($A17="","",CHOOSE(MOD(設定!$B$6-1+1,12)+1,'1月'!$N$17,'2月'!$N$17,'3月'!$N$17,'4月'!$N$17,'5月'!$N$17,'6月'!$N$17,'7月'!$N$17,'8月'!$N$17,'9月'!$N$17,'10月'!$N$17,'11月'!$N$17,'12月'!$N$17))</f>
        <v>0</v>
      </c>
      <c r="E17" s="25">
        <f>IF($A17="","",CHOOSE(MOD(設定!$B$6-1+2,12)+1,'1月'!$N$17,'2月'!$N$17,'3月'!$N$17,'4月'!$N$17,'5月'!$N$17,'6月'!$N$17,'7月'!$N$17,'8月'!$N$17,'9月'!$N$17,'10月'!$N$17,'11月'!$N$17,'12月'!$N$17))</f>
        <v>0</v>
      </c>
      <c r="F17" s="25">
        <f>IF($A17="","",CHOOSE(MOD(設定!$B$6-1+3,12)+1,'1月'!$N$17,'2月'!$N$17,'3月'!$N$17,'4月'!$N$17,'5月'!$N$17,'6月'!$N$17,'7月'!$N$17,'8月'!$N$17,'9月'!$N$17,'10月'!$N$17,'11月'!$N$17,'12月'!$N$17))</f>
        <v>0</v>
      </c>
      <c r="G17" s="25">
        <f>IF($A17="","",CHOOSE(MOD(設定!$B$6-1+4,12)+1,'1月'!$N$17,'2月'!$N$17,'3月'!$N$17,'4月'!$N$17,'5月'!$N$17,'6月'!$N$17,'7月'!$N$17,'8月'!$N$17,'9月'!$N$17,'10月'!$N$17,'11月'!$N$17,'12月'!$N$17))</f>
        <v>0</v>
      </c>
      <c r="H17" s="25">
        <f>IF($A17="","",CHOOSE(MOD(設定!$B$6-1+5,12)+1,'1月'!$N$17,'2月'!$N$17,'3月'!$N$17,'4月'!$N$17,'5月'!$N$17,'6月'!$N$17,'7月'!$N$17,'8月'!$N$17,'9月'!$N$17,'10月'!$N$17,'11月'!$N$17,'12月'!$N$17))</f>
        <v>0</v>
      </c>
      <c r="I17" s="25">
        <f>IF($A17="","",CHOOSE(MOD(設定!$B$6-1+6,12)+1,'1月'!$N$17,'2月'!$N$17,'3月'!$N$17,'4月'!$N$17,'5月'!$N$17,'6月'!$N$17,'7月'!$N$17,'8月'!$N$17,'9月'!$N$17,'10月'!$N$17,'11月'!$N$17,'12月'!$N$17))</f>
        <v>0</v>
      </c>
      <c r="J17" s="25">
        <f>IF($A17="","",CHOOSE(MOD(設定!$B$6-1+7,12)+1,'1月'!$N$17,'2月'!$N$17,'3月'!$N$17,'4月'!$N$17,'5月'!$N$17,'6月'!$N$17,'7月'!$N$17,'8月'!$N$17,'9月'!$N$17,'10月'!$N$17,'11月'!$N$17,'12月'!$N$17))</f>
        <v>0</v>
      </c>
      <c r="K17" s="25">
        <f>IF($A17="","",CHOOSE(MOD(設定!$B$6-1+8,12)+1,'1月'!$N$17,'2月'!$N$17,'3月'!$N$17,'4月'!$N$17,'5月'!$N$17,'6月'!$N$17,'7月'!$N$17,'8月'!$N$17,'9月'!$N$17,'10月'!$N$17,'11月'!$N$17,'12月'!$N$17))</f>
        <v>0</v>
      </c>
      <c r="L17" s="25">
        <f>IF($A17="","",CHOOSE(MOD(設定!$B$6-1+9,12)+1,'1月'!$N$17,'2月'!$N$17,'3月'!$N$17,'4月'!$N$17,'5月'!$N$17,'6月'!$N$17,'7月'!$N$17,'8月'!$N$17,'9月'!$N$17,'10月'!$N$17,'11月'!$N$17,'12月'!$N$17))</f>
        <v>0</v>
      </c>
      <c r="M17" s="25">
        <f>IF($A17="","",CHOOSE(MOD(設定!$B$6-1+10,12)+1,'1月'!$N$17,'2月'!$N$17,'3月'!$N$17,'4月'!$N$17,'5月'!$N$17,'6月'!$N$17,'7月'!$N$17,'8月'!$N$17,'9月'!$N$17,'10月'!$N$17,'11月'!$N$17,'12月'!$N$17))</f>
        <v>0</v>
      </c>
      <c r="N17" s="25">
        <f>IF($A17="","",CHOOSE(MOD(設定!$B$6-1+11,12)+1,'1月'!$N$17,'2月'!$N$17,'3月'!$N$17,'4月'!$N$17,'5月'!$N$17,'6月'!$N$17,'7月'!$N$17,'8月'!$N$17,'9月'!$N$17,'10月'!$N$17,'11月'!$N$17,'12月'!$N$17))</f>
        <v>0</v>
      </c>
      <c r="O17" s="22">
        <f t="shared" si="0"/>
        <v>0</v>
      </c>
      <c r="P17" s="19" t="str">
        <f t="shared" si="1"/>
        <v/>
      </c>
      <c r="Q17" s="19" t="str">
        <f>IF(OR($A17="",設定!$C$21=""),"",設定!$C$21*12)</f>
        <v/>
      </c>
      <c r="R17" s="19" t="str">
        <f t="shared" si="2"/>
        <v/>
      </c>
    </row>
    <row r="18" spans="1:18" ht="17.25" x14ac:dyDescent="0.25">
      <c r="A18" s="9" t="str">
        <f>IF(設定!$A$22="","",設定!$A$22)</f>
        <v>交際費</v>
      </c>
      <c r="B18" s="14" t="str">
        <f>IF(A18="","",設定!$B$22&amp;"")</f>
        <v>変動費</v>
      </c>
      <c r="C18" s="25">
        <f>IF($A18="","",CHOOSE(MOD(設定!$B$6-1+0,12)+1,'1月'!$N$18,'2月'!$N$18,'3月'!$N$18,'4月'!$N$18,'5月'!$N$18,'6月'!$N$18,'7月'!$N$18,'8月'!$N$18,'9月'!$N$18,'10月'!$N$18,'11月'!$N$18,'12月'!$N$18))</f>
        <v>0</v>
      </c>
      <c r="D18" s="25">
        <f>IF($A18="","",CHOOSE(MOD(設定!$B$6-1+1,12)+1,'1月'!$N$18,'2月'!$N$18,'3月'!$N$18,'4月'!$N$18,'5月'!$N$18,'6月'!$N$18,'7月'!$N$18,'8月'!$N$18,'9月'!$N$18,'10月'!$N$18,'11月'!$N$18,'12月'!$N$18))</f>
        <v>0</v>
      </c>
      <c r="E18" s="25">
        <f>IF($A18="","",CHOOSE(MOD(設定!$B$6-1+2,12)+1,'1月'!$N$18,'2月'!$N$18,'3月'!$N$18,'4月'!$N$18,'5月'!$N$18,'6月'!$N$18,'7月'!$N$18,'8月'!$N$18,'9月'!$N$18,'10月'!$N$18,'11月'!$N$18,'12月'!$N$18))</f>
        <v>0</v>
      </c>
      <c r="F18" s="25">
        <f>IF($A18="","",CHOOSE(MOD(設定!$B$6-1+3,12)+1,'1月'!$N$18,'2月'!$N$18,'3月'!$N$18,'4月'!$N$18,'5月'!$N$18,'6月'!$N$18,'7月'!$N$18,'8月'!$N$18,'9月'!$N$18,'10月'!$N$18,'11月'!$N$18,'12月'!$N$18))</f>
        <v>0</v>
      </c>
      <c r="G18" s="25">
        <f>IF($A18="","",CHOOSE(MOD(設定!$B$6-1+4,12)+1,'1月'!$N$18,'2月'!$N$18,'3月'!$N$18,'4月'!$N$18,'5月'!$N$18,'6月'!$N$18,'7月'!$N$18,'8月'!$N$18,'9月'!$N$18,'10月'!$N$18,'11月'!$N$18,'12月'!$N$18))</f>
        <v>0</v>
      </c>
      <c r="H18" s="25">
        <f>IF($A18="","",CHOOSE(MOD(設定!$B$6-1+5,12)+1,'1月'!$N$18,'2月'!$N$18,'3月'!$N$18,'4月'!$N$18,'5月'!$N$18,'6月'!$N$18,'7月'!$N$18,'8月'!$N$18,'9月'!$N$18,'10月'!$N$18,'11月'!$N$18,'12月'!$N$18))</f>
        <v>0</v>
      </c>
      <c r="I18" s="25">
        <f>IF($A18="","",CHOOSE(MOD(設定!$B$6-1+6,12)+1,'1月'!$N$18,'2月'!$N$18,'3月'!$N$18,'4月'!$N$18,'5月'!$N$18,'6月'!$N$18,'7月'!$N$18,'8月'!$N$18,'9月'!$N$18,'10月'!$N$18,'11月'!$N$18,'12月'!$N$18))</f>
        <v>0</v>
      </c>
      <c r="J18" s="25">
        <f>IF($A18="","",CHOOSE(MOD(設定!$B$6-1+7,12)+1,'1月'!$N$18,'2月'!$N$18,'3月'!$N$18,'4月'!$N$18,'5月'!$N$18,'6月'!$N$18,'7月'!$N$18,'8月'!$N$18,'9月'!$N$18,'10月'!$N$18,'11月'!$N$18,'12月'!$N$18))</f>
        <v>0</v>
      </c>
      <c r="K18" s="25">
        <f>IF($A18="","",CHOOSE(MOD(設定!$B$6-1+8,12)+1,'1月'!$N$18,'2月'!$N$18,'3月'!$N$18,'4月'!$N$18,'5月'!$N$18,'6月'!$N$18,'7月'!$N$18,'8月'!$N$18,'9月'!$N$18,'10月'!$N$18,'11月'!$N$18,'12月'!$N$18))</f>
        <v>0</v>
      </c>
      <c r="L18" s="25">
        <f>IF($A18="","",CHOOSE(MOD(設定!$B$6-1+9,12)+1,'1月'!$N$18,'2月'!$N$18,'3月'!$N$18,'4月'!$N$18,'5月'!$N$18,'6月'!$N$18,'7月'!$N$18,'8月'!$N$18,'9月'!$N$18,'10月'!$N$18,'11月'!$N$18,'12月'!$N$18))</f>
        <v>0</v>
      </c>
      <c r="M18" s="25">
        <f>IF($A18="","",CHOOSE(MOD(設定!$B$6-1+10,12)+1,'1月'!$N$18,'2月'!$N$18,'3月'!$N$18,'4月'!$N$18,'5月'!$N$18,'6月'!$N$18,'7月'!$N$18,'8月'!$N$18,'9月'!$N$18,'10月'!$N$18,'11月'!$N$18,'12月'!$N$18))</f>
        <v>0</v>
      </c>
      <c r="N18" s="25">
        <f>IF($A18="","",CHOOSE(MOD(設定!$B$6-1+11,12)+1,'1月'!$N$18,'2月'!$N$18,'3月'!$N$18,'4月'!$N$18,'5月'!$N$18,'6月'!$N$18,'7月'!$N$18,'8月'!$N$18,'9月'!$N$18,'10月'!$N$18,'11月'!$N$18,'12月'!$N$18))</f>
        <v>0</v>
      </c>
      <c r="O18" s="22">
        <f t="shared" si="0"/>
        <v>0</v>
      </c>
      <c r="P18" s="19" t="str">
        <f t="shared" si="1"/>
        <v/>
      </c>
      <c r="Q18" s="19" t="str">
        <f>IF(OR($A18="",設定!$C$22=""),"",設定!$C$22*12)</f>
        <v/>
      </c>
      <c r="R18" s="19" t="str">
        <f t="shared" si="2"/>
        <v/>
      </c>
    </row>
    <row r="19" spans="1:18" ht="17.25" x14ac:dyDescent="0.25">
      <c r="A19" s="9" t="str">
        <f>IF(設定!$A$23="","",設定!$A$23)</f>
        <v>趣味・娯楽</v>
      </c>
      <c r="B19" s="14" t="str">
        <f>IF(A19="","",設定!$B$23&amp;"")</f>
        <v>変動費</v>
      </c>
      <c r="C19" s="25">
        <f>IF($A19="","",CHOOSE(MOD(設定!$B$6-1+0,12)+1,'1月'!$N$19,'2月'!$N$19,'3月'!$N$19,'4月'!$N$19,'5月'!$N$19,'6月'!$N$19,'7月'!$N$19,'8月'!$N$19,'9月'!$N$19,'10月'!$N$19,'11月'!$N$19,'12月'!$N$19))</f>
        <v>0</v>
      </c>
      <c r="D19" s="25">
        <f>IF($A19="","",CHOOSE(MOD(設定!$B$6-1+1,12)+1,'1月'!$N$19,'2月'!$N$19,'3月'!$N$19,'4月'!$N$19,'5月'!$N$19,'6月'!$N$19,'7月'!$N$19,'8月'!$N$19,'9月'!$N$19,'10月'!$N$19,'11月'!$N$19,'12月'!$N$19))</f>
        <v>0</v>
      </c>
      <c r="E19" s="25">
        <f>IF($A19="","",CHOOSE(MOD(設定!$B$6-1+2,12)+1,'1月'!$N$19,'2月'!$N$19,'3月'!$N$19,'4月'!$N$19,'5月'!$N$19,'6月'!$N$19,'7月'!$N$19,'8月'!$N$19,'9月'!$N$19,'10月'!$N$19,'11月'!$N$19,'12月'!$N$19))</f>
        <v>0</v>
      </c>
      <c r="F19" s="25">
        <f>IF($A19="","",CHOOSE(MOD(設定!$B$6-1+3,12)+1,'1月'!$N$19,'2月'!$N$19,'3月'!$N$19,'4月'!$N$19,'5月'!$N$19,'6月'!$N$19,'7月'!$N$19,'8月'!$N$19,'9月'!$N$19,'10月'!$N$19,'11月'!$N$19,'12月'!$N$19))</f>
        <v>0</v>
      </c>
      <c r="G19" s="25">
        <f>IF($A19="","",CHOOSE(MOD(設定!$B$6-1+4,12)+1,'1月'!$N$19,'2月'!$N$19,'3月'!$N$19,'4月'!$N$19,'5月'!$N$19,'6月'!$N$19,'7月'!$N$19,'8月'!$N$19,'9月'!$N$19,'10月'!$N$19,'11月'!$N$19,'12月'!$N$19))</f>
        <v>0</v>
      </c>
      <c r="H19" s="25">
        <f>IF($A19="","",CHOOSE(MOD(設定!$B$6-1+5,12)+1,'1月'!$N$19,'2月'!$N$19,'3月'!$N$19,'4月'!$N$19,'5月'!$N$19,'6月'!$N$19,'7月'!$N$19,'8月'!$N$19,'9月'!$N$19,'10月'!$N$19,'11月'!$N$19,'12月'!$N$19))</f>
        <v>0</v>
      </c>
      <c r="I19" s="25">
        <f>IF($A19="","",CHOOSE(MOD(設定!$B$6-1+6,12)+1,'1月'!$N$19,'2月'!$N$19,'3月'!$N$19,'4月'!$N$19,'5月'!$N$19,'6月'!$N$19,'7月'!$N$19,'8月'!$N$19,'9月'!$N$19,'10月'!$N$19,'11月'!$N$19,'12月'!$N$19))</f>
        <v>0</v>
      </c>
      <c r="J19" s="25">
        <f>IF($A19="","",CHOOSE(MOD(設定!$B$6-1+7,12)+1,'1月'!$N$19,'2月'!$N$19,'3月'!$N$19,'4月'!$N$19,'5月'!$N$19,'6月'!$N$19,'7月'!$N$19,'8月'!$N$19,'9月'!$N$19,'10月'!$N$19,'11月'!$N$19,'12月'!$N$19))</f>
        <v>0</v>
      </c>
      <c r="K19" s="25">
        <f>IF($A19="","",CHOOSE(MOD(設定!$B$6-1+8,12)+1,'1月'!$N$19,'2月'!$N$19,'3月'!$N$19,'4月'!$N$19,'5月'!$N$19,'6月'!$N$19,'7月'!$N$19,'8月'!$N$19,'9月'!$N$19,'10月'!$N$19,'11月'!$N$19,'12月'!$N$19))</f>
        <v>0</v>
      </c>
      <c r="L19" s="25">
        <f>IF($A19="","",CHOOSE(MOD(設定!$B$6-1+9,12)+1,'1月'!$N$19,'2月'!$N$19,'3月'!$N$19,'4月'!$N$19,'5月'!$N$19,'6月'!$N$19,'7月'!$N$19,'8月'!$N$19,'9月'!$N$19,'10月'!$N$19,'11月'!$N$19,'12月'!$N$19))</f>
        <v>0</v>
      </c>
      <c r="M19" s="25">
        <f>IF($A19="","",CHOOSE(MOD(設定!$B$6-1+10,12)+1,'1月'!$N$19,'2月'!$N$19,'3月'!$N$19,'4月'!$N$19,'5月'!$N$19,'6月'!$N$19,'7月'!$N$19,'8月'!$N$19,'9月'!$N$19,'10月'!$N$19,'11月'!$N$19,'12月'!$N$19))</f>
        <v>0</v>
      </c>
      <c r="N19" s="25">
        <f>IF($A19="","",CHOOSE(MOD(設定!$B$6-1+11,12)+1,'1月'!$N$19,'2月'!$N$19,'3月'!$N$19,'4月'!$N$19,'5月'!$N$19,'6月'!$N$19,'7月'!$N$19,'8月'!$N$19,'9月'!$N$19,'10月'!$N$19,'11月'!$N$19,'12月'!$N$19))</f>
        <v>0</v>
      </c>
      <c r="O19" s="22">
        <f t="shared" si="0"/>
        <v>0</v>
      </c>
      <c r="P19" s="19" t="str">
        <f t="shared" si="1"/>
        <v/>
      </c>
      <c r="Q19" s="19" t="str">
        <f>IF(OR($A19="",設定!$C$23=""),"",設定!$C$23*12)</f>
        <v/>
      </c>
      <c r="R19" s="19" t="str">
        <f t="shared" si="2"/>
        <v/>
      </c>
    </row>
    <row r="20" spans="1:18" ht="17.25" x14ac:dyDescent="0.25">
      <c r="A20" s="9" t="str">
        <f>IF(設定!$A$24="","",設定!$A$24)</f>
        <v>子ども費</v>
      </c>
      <c r="B20" s="14" t="str">
        <f>IF(A20="","",設定!$B$24&amp;"")</f>
        <v>変動費</v>
      </c>
      <c r="C20" s="25">
        <f>IF($A20="","",CHOOSE(MOD(設定!$B$6-1+0,12)+1,'1月'!$N$20,'2月'!$N$20,'3月'!$N$20,'4月'!$N$20,'5月'!$N$20,'6月'!$N$20,'7月'!$N$20,'8月'!$N$20,'9月'!$N$20,'10月'!$N$20,'11月'!$N$20,'12月'!$N$20))</f>
        <v>0</v>
      </c>
      <c r="D20" s="25">
        <f>IF($A20="","",CHOOSE(MOD(設定!$B$6-1+1,12)+1,'1月'!$N$20,'2月'!$N$20,'3月'!$N$20,'4月'!$N$20,'5月'!$N$20,'6月'!$N$20,'7月'!$N$20,'8月'!$N$20,'9月'!$N$20,'10月'!$N$20,'11月'!$N$20,'12月'!$N$20))</f>
        <v>0</v>
      </c>
      <c r="E20" s="25">
        <f>IF($A20="","",CHOOSE(MOD(設定!$B$6-1+2,12)+1,'1月'!$N$20,'2月'!$N$20,'3月'!$N$20,'4月'!$N$20,'5月'!$N$20,'6月'!$N$20,'7月'!$N$20,'8月'!$N$20,'9月'!$N$20,'10月'!$N$20,'11月'!$N$20,'12月'!$N$20))</f>
        <v>0</v>
      </c>
      <c r="F20" s="25">
        <f>IF($A20="","",CHOOSE(MOD(設定!$B$6-1+3,12)+1,'1月'!$N$20,'2月'!$N$20,'3月'!$N$20,'4月'!$N$20,'5月'!$N$20,'6月'!$N$20,'7月'!$N$20,'8月'!$N$20,'9月'!$N$20,'10月'!$N$20,'11月'!$N$20,'12月'!$N$20))</f>
        <v>0</v>
      </c>
      <c r="G20" s="25">
        <f>IF($A20="","",CHOOSE(MOD(設定!$B$6-1+4,12)+1,'1月'!$N$20,'2月'!$N$20,'3月'!$N$20,'4月'!$N$20,'5月'!$N$20,'6月'!$N$20,'7月'!$N$20,'8月'!$N$20,'9月'!$N$20,'10月'!$N$20,'11月'!$N$20,'12月'!$N$20))</f>
        <v>0</v>
      </c>
      <c r="H20" s="25">
        <f>IF($A20="","",CHOOSE(MOD(設定!$B$6-1+5,12)+1,'1月'!$N$20,'2月'!$N$20,'3月'!$N$20,'4月'!$N$20,'5月'!$N$20,'6月'!$N$20,'7月'!$N$20,'8月'!$N$20,'9月'!$N$20,'10月'!$N$20,'11月'!$N$20,'12月'!$N$20))</f>
        <v>0</v>
      </c>
      <c r="I20" s="25">
        <f>IF($A20="","",CHOOSE(MOD(設定!$B$6-1+6,12)+1,'1月'!$N$20,'2月'!$N$20,'3月'!$N$20,'4月'!$N$20,'5月'!$N$20,'6月'!$N$20,'7月'!$N$20,'8月'!$N$20,'9月'!$N$20,'10月'!$N$20,'11月'!$N$20,'12月'!$N$20))</f>
        <v>0</v>
      </c>
      <c r="J20" s="25">
        <f>IF($A20="","",CHOOSE(MOD(設定!$B$6-1+7,12)+1,'1月'!$N$20,'2月'!$N$20,'3月'!$N$20,'4月'!$N$20,'5月'!$N$20,'6月'!$N$20,'7月'!$N$20,'8月'!$N$20,'9月'!$N$20,'10月'!$N$20,'11月'!$N$20,'12月'!$N$20))</f>
        <v>0</v>
      </c>
      <c r="K20" s="25">
        <f>IF($A20="","",CHOOSE(MOD(設定!$B$6-1+8,12)+1,'1月'!$N$20,'2月'!$N$20,'3月'!$N$20,'4月'!$N$20,'5月'!$N$20,'6月'!$N$20,'7月'!$N$20,'8月'!$N$20,'9月'!$N$20,'10月'!$N$20,'11月'!$N$20,'12月'!$N$20))</f>
        <v>0</v>
      </c>
      <c r="L20" s="25">
        <f>IF($A20="","",CHOOSE(MOD(設定!$B$6-1+9,12)+1,'1月'!$N$20,'2月'!$N$20,'3月'!$N$20,'4月'!$N$20,'5月'!$N$20,'6月'!$N$20,'7月'!$N$20,'8月'!$N$20,'9月'!$N$20,'10月'!$N$20,'11月'!$N$20,'12月'!$N$20))</f>
        <v>0</v>
      </c>
      <c r="M20" s="25">
        <f>IF($A20="","",CHOOSE(MOD(設定!$B$6-1+10,12)+1,'1月'!$N$20,'2月'!$N$20,'3月'!$N$20,'4月'!$N$20,'5月'!$N$20,'6月'!$N$20,'7月'!$N$20,'8月'!$N$20,'9月'!$N$20,'10月'!$N$20,'11月'!$N$20,'12月'!$N$20))</f>
        <v>0</v>
      </c>
      <c r="N20" s="25">
        <f>IF($A20="","",CHOOSE(MOD(設定!$B$6-1+11,12)+1,'1月'!$N$20,'2月'!$N$20,'3月'!$N$20,'4月'!$N$20,'5月'!$N$20,'6月'!$N$20,'7月'!$N$20,'8月'!$N$20,'9月'!$N$20,'10月'!$N$20,'11月'!$N$20,'12月'!$N$20))</f>
        <v>0</v>
      </c>
      <c r="O20" s="22">
        <f t="shared" si="0"/>
        <v>0</v>
      </c>
      <c r="P20" s="19" t="str">
        <f t="shared" si="1"/>
        <v/>
      </c>
      <c r="Q20" s="19" t="str">
        <f>IF(OR($A20="",設定!$C$24=""),"",設定!$C$24*12)</f>
        <v/>
      </c>
      <c r="R20" s="19" t="str">
        <f t="shared" si="2"/>
        <v/>
      </c>
    </row>
    <row r="21" spans="1:18" ht="17.25" x14ac:dyDescent="0.25">
      <c r="A21" s="9" t="str">
        <f>IF(設定!$A$25="","",設定!$A$25)</f>
        <v>特別費（行事・旅行）</v>
      </c>
      <c r="B21" s="14" t="str">
        <f>IF(A21="","",設定!$B$25&amp;"")</f>
        <v>特別費</v>
      </c>
      <c r="C21" s="25">
        <f>IF($A21="","",CHOOSE(MOD(設定!$B$6-1+0,12)+1,'1月'!$N$21,'2月'!$N$21,'3月'!$N$21,'4月'!$N$21,'5月'!$N$21,'6月'!$N$21,'7月'!$N$21,'8月'!$N$21,'9月'!$N$21,'10月'!$N$21,'11月'!$N$21,'12月'!$N$21))</f>
        <v>0</v>
      </c>
      <c r="D21" s="25">
        <f>IF($A21="","",CHOOSE(MOD(設定!$B$6-1+1,12)+1,'1月'!$N$21,'2月'!$N$21,'3月'!$N$21,'4月'!$N$21,'5月'!$N$21,'6月'!$N$21,'7月'!$N$21,'8月'!$N$21,'9月'!$N$21,'10月'!$N$21,'11月'!$N$21,'12月'!$N$21))</f>
        <v>0</v>
      </c>
      <c r="E21" s="25">
        <f>IF($A21="","",CHOOSE(MOD(設定!$B$6-1+2,12)+1,'1月'!$N$21,'2月'!$N$21,'3月'!$N$21,'4月'!$N$21,'5月'!$N$21,'6月'!$N$21,'7月'!$N$21,'8月'!$N$21,'9月'!$N$21,'10月'!$N$21,'11月'!$N$21,'12月'!$N$21))</f>
        <v>0</v>
      </c>
      <c r="F21" s="25">
        <f>IF($A21="","",CHOOSE(MOD(設定!$B$6-1+3,12)+1,'1月'!$N$21,'2月'!$N$21,'3月'!$N$21,'4月'!$N$21,'5月'!$N$21,'6月'!$N$21,'7月'!$N$21,'8月'!$N$21,'9月'!$N$21,'10月'!$N$21,'11月'!$N$21,'12月'!$N$21))</f>
        <v>0</v>
      </c>
      <c r="G21" s="25">
        <f>IF($A21="","",CHOOSE(MOD(設定!$B$6-1+4,12)+1,'1月'!$N$21,'2月'!$N$21,'3月'!$N$21,'4月'!$N$21,'5月'!$N$21,'6月'!$N$21,'7月'!$N$21,'8月'!$N$21,'9月'!$N$21,'10月'!$N$21,'11月'!$N$21,'12月'!$N$21))</f>
        <v>0</v>
      </c>
      <c r="H21" s="25">
        <f>IF($A21="","",CHOOSE(MOD(設定!$B$6-1+5,12)+1,'1月'!$N$21,'2月'!$N$21,'3月'!$N$21,'4月'!$N$21,'5月'!$N$21,'6月'!$N$21,'7月'!$N$21,'8月'!$N$21,'9月'!$N$21,'10月'!$N$21,'11月'!$N$21,'12月'!$N$21))</f>
        <v>0</v>
      </c>
      <c r="I21" s="25">
        <f>IF($A21="","",CHOOSE(MOD(設定!$B$6-1+6,12)+1,'1月'!$N$21,'2月'!$N$21,'3月'!$N$21,'4月'!$N$21,'5月'!$N$21,'6月'!$N$21,'7月'!$N$21,'8月'!$N$21,'9月'!$N$21,'10月'!$N$21,'11月'!$N$21,'12月'!$N$21))</f>
        <v>0</v>
      </c>
      <c r="J21" s="25">
        <f>IF($A21="","",CHOOSE(MOD(設定!$B$6-1+7,12)+1,'1月'!$N$21,'2月'!$N$21,'3月'!$N$21,'4月'!$N$21,'5月'!$N$21,'6月'!$N$21,'7月'!$N$21,'8月'!$N$21,'9月'!$N$21,'10月'!$N$21,'11月'!$N$21,'12月'!$N$21))</f>
        <v>0</v>
      </c>
      <c r="K21" s="25">
        <f>IF($A21="","",CHOOSE(MOD(設定!$B$6-1+8,12)+1,'1月'!$N$21,'2月'!$N$21,'3月'!$N$21,'4月'!$N$21,'5月'!$N$21,'6月'!$N$21,'7月'!$N$21,'8月'!$N$21,'9月'!$N$21,'10月'!$N$21,'11月'!$N$21,'12月'!$N$21))</f>
        <v>0</v>
      </c>
      <c r="L21" s="25">
        <f>IF($A21="","",CHOOSE(MOD(設定!$B$6-1+9,12)+1,'1月'!$N$21,'2月'!$N$21,'3月'!$N$21,'4月'!$N$21,'5月'!$N$21,'6月'!$N$21,'7月'!$N$21,'8月'!$N$21,'9月'!$N$21,'10月'!$N$21,'11月'!$N$21,'12月'!$N$21))</f>
        <v>0</v>
      </c>
      <c r="M21" s="25">
        <f>IF($A21="","",CHOOSE(MOD(設定!$B$6-1+10,12)+1,'1月'!$N$21,'2月'!$N$21,'3月'!$N$21,'4月'!$N$21,'5月'!$N$21,'6月'!$N$21,'7月'!$N$21,'8月'!$N$21,'9月'!$N$21,'10月'!$N$21,'11月'!$N$21,'12月'!$N$21))</f>
        <v>0</v>
      </c>
      <c r="N21" s="25">
        <f>IF($A21="","",CHOOSE(MOD(設定!$B$6-1+11,12)+1,'1月'!$N$21,'2月'!$N$21,'3月'!$N$21,'4月'!$N$21,'5月'!$N$21,'6月'!$N$21,'7月'!$N$21,'8月'!$N$21,'9月'!$N$21,'10月'!$N$21,'11月'!$N$21,'12月'!$N$21))</f>
        <v>0</v>
      </c>
      <c r="O21" s="22">
        <f t="shared" si="0"/>
        <v>0</v>
      </c>
      <c r="P21" s="19" t="str">
        <f t="shared" si="1"/>
        <v/>
      </c>
      <c r="Q21" s="19" t="str">
        <f>IF(OR($A21="",設定!$C$25=""),"",設定!$C$25*12)</f>
        <v/>
      </c>
      <c r="R21" s="19" t="str">
        <f t="shared" si="2"/>
        <v/>
      </c>
    </row>
    <row r="22" spans="1:18" ht="17.25" x14ac:dyDescent="0.25">
      <c r="A22" s="9" t="str">
        <f>IF(設定!$A$26="","",設定!$A$26)</f>
        <v>特別費（家電・家具）</v>
      </c>
      <c r="B22" s="14" t="str">
        <f>IF(A22="","",設定!$B$26&amp;"")</f>
        <v>特別費</v>
      </c>
      <c r="C22" s="25">
        <f>IF($A22="","",CHOOSE(MOD(設定!$B$6-1+0,12)+1,'1月'!$N$22,'2月'!$N$22,'3月'!$N$22,'4月'!$N$22,'5月'!$N$22,'6月'!$N$22,'7月'!$N$22,'8月'!$N$22,'9月'!$N$22,'10月'!$N$22,'11月'!$N$22,'12月'!$N$22))</f>
        <v>0</v>
      </c>
      <c r="D22" s="25">
        <f>IF($A22="","",CHOOSE(MOD(設定!$B$6-1+1,12)+1,'1月'!$N$22,'2月'!$N$22,'3月'!$N$22,'4月'!$N$22,'5月'!$N$22,'6月'!$N$22,'7月'!$N$22,'8月'!$N$22,'9月'!$N$22,'10月'!$N$22,'11月'!$N$22,'12月'!$N$22))</f>
        <v>0</v>
      </c>
      <c r="E22" s="25">
        <f>IF($A22="","",CHOOSE(MOD(設定!$B$6-1+2,12)+1,'1月'!$N$22,'2月'!$N$22,'3月'!$N$22,'4月'!$N$22,'5月'!$N$22,'6月'!$N$22,'7月'!$N$22,'8月'!$N$22,'9月'!$N$22,'10月'!$N$22,'11月'!$N$22,'12月'!$N$22))</f>
        <v>0</v>
      </c>
      <c r="F22" s="25">
        <f>IF($A22="","",CHOOSE(MOD(設定!$B$6-1+3,12)+1,'1月'!$N$22,'2月'!$N$22,'3月'!$N$22,'4月'!$N$22,'5月'!$N$22,'6月'!$N$22,'7月'!$N$22,'8月'!$N$22,'9月'!$N$22,'10月'!$N$22,'11月'!$N$22,'12月'!$N$22))</f>
        <v>0</v>
      </c>
      <c r="G22" s="25">
        <f>IF($A22="","",CHOOSE(MOD(設定!$B$6-1+4,12)+1,'1月'!$N$22,'2月'!$N$22,'3月'!$N$22,'4月'!$N$22,'5月'!$N$22,'6月'!$N$22,'7月'!$N$22,'8月'!$N$22,'9月'!$N$22,'10月'!$N$22,'11月'!$N$22,'12月'!$N$22))</f>
        <v>0</v>
      </c>
      <c r="H22" s="25">
        <f>IF($A22="","",CHOOSE(MOD(設定!$B$6-1+5,12)+1,'1月'!$N$22,'2月'!$N$22,'3月'!$N$22,'4月'!$N$22,'5月'!$N$22,'6月'!$N$22,'7月'!$N$22,'8月'!$N$22,'9月'!$N$22,'10月'!$N$22,'11月'!$N$22,'12月'!$N$22))</f>
        <v>0</v>
      </c>
      <c r="I22" s="25">
        <f>IF($A22="","",CHOOSE(MOD(設定!$B$6-1+6,12)+1,'1月'!$N$22,'2月'!$N$22,'3月'!$N$22,'4月'!$N$22,'5月'!$N$22,'6月'!$N$22,'7月'!$N$22,'8月'!$N$22,'9月'!$N$22,'10月'!$N$22,'11月'!$N$22,'12月'!$N$22))</f>
        <v>0</v>
      </c>
      <c r="J22" s="25">
        <f>IF($A22="","",CHOOSE(MOD(設定!$B$6-1+7,12)+1,'1月'!$N$22,'2月'!$N$22,'3月'!$N$22,'4月'!$N$22,'5月'!$N$22,'6月'!$N$22,'7月'!$N$22,'8月'!$N$22,'9月'!$N$22,'10月'!$N$22,'11月'!$N$22,'12月'!$N$22))</f>
        <v>0</v>
      </c>
      <c r="K22" s="25">
        <f>IF($A22="","",CHOOSE(MOD(設定!$B$6-1+8,12)+1,'1月'!$N$22,'2月'!$N$22,'3月'!$N$22,'4月'!$N$22,'5月'!$N$22,'6月'!$N$22,'7月'!$N$22,'8月'!$N$22,'9月'!$N$22,'10月'!$N$22,'11月'!$N$22,'12月'!$N$22))</f>
        <v>0</v>
      </c>
      <c r="L22" s="25">
        <f>IF($A22="","",CHOOSE(MOD(設定!$B$6-1+9,12)+1,'1月'!$N$22,'2月'!$N$22,'3月'!$N$22,'4月'!$N$22,'5月'!$N$22,'6月'!$N$22,'7月'!$N$22,'8月'!$N$22,'9月'!$N$22,'10月'!$N$22,'11月'!$N$22,'12月'!$N$22))</f>
        <v>0</v>
      </c>
      <c r="M22" s="25">
        <f>IF($A22="","",CHOOSE(MOD(設定!$B$6-1+10,12)+1,'1月'!$N$22,'2月'!$N$22,'3月'!$N$22,'4月'!$N$22,'5月'!$N$22,'6月'!$N$22,'7月'!$N$22,'8月'!$N$22,'9月'!$N$22,'10月'!$N$22,'11月'!$N$22,'12月'!$N$22))</f>
        <v>0</v>
      </c>
      <c r="N22" s="25">
        <f>IF($A22="","",CHOOSE(MOD(設定!$B$6-1+11,12)+1,'1月'!$N$22,'2月'!$N$22,'3月'!$N$22,'4月'!$N$22,'5月'!$N$22,'6月'!$N$22,'7月'!$N$22,'8月'!$N$22,'9月'!$N$22,'10月'!$N$22,'11月'!$N$22,'12月'!$N$22))</f>
        <v>0</v>
      </c>
      <c r="O22" s="22">
        <f t="shared" si="0"/>
        <v>0</v>
      </c>
      <c r="P22" s="19" t="str">
        <f t="shared" si="1"/>
        <v/>
      </c>
      <c r="Q22" s="19" t="str">
        <f>IF(OR($A22="",設定!$C$26=""),"",設定!$C$26*12)</f>
        <v/>
      </c>
      <c r="R22" s="19" t="str">
        <f t="shared" si="2"/>
        <v/>
      </c>
    </row>
    <row r="23" spans="1:18" ht="17.25" x14ac:dyDescent="0.25">
      <c r="A23" s="9" t="str">
        <f>IF(設定!$A$27="","",設定!$A$27)</f>
        <v>貯金</v>
      </c>
      <c r="B23" s="14" t="str">
        <f>IF(A23="","",設定!$B$27&amp;"")</f>
        <v>貯蓄・投資</v>
      </c>
      <c r="C23" s="25">
        <f>IF($A23="","",CHOOSE(MOD(設定!$B$6-1+0,12)+1,'1月'!$N$23,'2月'!$N$23,'3月'!$N$23,'4月'!$N$23,'5月'!$N$23,'6月'!$N$23,'7月'!$N$23,'8月'!$N$23,'9月'!$N$23,'10月'!$N$23,'11月'!$N$23,'12月'!$N$23))</f>
        <v>0</v>
      </c>
      <c r="D23" s="25">
        <f>IF($A23="","",CHOOSE(MOD(設定!$B$6-1+1,12)+1,'1月'!$N$23,'2月'!$N$23,'3月'!$N$23,'4月'!$N$23,'5月'!$N$23,'6月'!$N$23,'7月'!$N$23,'8月'!$N$23,'9月'!$N$23,'10月'!$N$23,'11月'!$N$23,'12月'!$N$23))</f>
        <v>0</v>
      </c>
      <c r="E23" s="25">
        <f>IF($A23="","",CHOOSE(MOD(設定!$B$6-1+2,12)+1,'1月'!$N$23,'2月'!$N$23,'3月'!$N$23,'4月'!$N$23,'5月'!$N$23,'6月'!$N$23,'7月'!$N$23,'8月'!$N$23,'9月'!$N$23,'10月'!$N$23,'11月'!$N$23,'12月'!$N$23))</f>
        <v>0</v>
      </c>
      <c r="F23" s="25">
        <f>IF($A23="","",CHOOSE(MOD(設定!$B$6-1+3,12)+1,'1月'!$N$23,'2月'!$N$23,'3月'!$N$23,'4月'!$N$23,'5月'!$N$23,'6月'!$N$23,'7月'!$N$23,'8月'!$N$23,'9月'!$N$23,'10月'!$N$23,'11月'!$N$23,'12月'!$N$23))</f>
        <v>0</v>
      </c>
      <c r="G23" s="25">
        <f>IF($A23="","",CHOOSE(MOD(設定!$B$6-1+4,12)+1,'1月'!$N$23,'2月'!$N$23,'3月'!$N$23,'4月'!$N$23,'5月'!$N$23,'6月'!$N$23,'7月'!$N$23,'8月'!$N$23,'9月'!$N$23,'10月'!$N$23,'11月'!$N$23,'12月'!$N$23))</f>
        <v>0</v>
      </c>
      <c r="H23" s="25">
        <f>IF($A23="","",CHOOSE(MOD(設定!$B$6-1+5,12)+1,'1月'!$N$23,'2月'!$N$23,'3月'!$N$23,'4月'!$N$23,'5月'!$N$23,'6月'!$N$23,'7月'!$N$23,'8月'!$N$23,'9月'!$N$23,'10月'!$N$23,'11月'!$N$23,'12月'!$N$23))</f>
        <v>0</v>
      </c>
      <c r="I23" s="25">
        <f>IF($A23="","",CHOOSE(MOD(設定!$B$6-1+6,12)+1,'1月'!$N$23,'2月'!$N$23,'3月'!$N$23,'4月'!$N$23,'5月'!$N$23,'6月'!$N$23,'7月'!$N$23,'8月'!$N$23,'9月'!$N$23,'10月'!$N$23,'11月'!$N$23,'12月'!$N$23))</f>
        <v>0</v>
      </c>
      <c r="J23" s="25">
        <f>IF($A23="","",CHOOSE(MOD(設定!$B$6-1+7,12)+1,'1月'!$N$23,'2月'!$N$23,'3月'!$N$23,'4月'!$N$23,'5月'!$N$23,'6月'!$N$23,'7月'!$N$23,'8月'!$N$23,'9月'!$N$23,'10月'!$N$23,'11月'!$N$23,'12月'!$N$23))</f>
        <v>0</v>
      </c>
      <c r="K23" s="25">
        <f>IF($A23="","",CHOOSE(MOD(設定!$B$6-1+8,12)+1,'1月'!$N$23,'2月'!$N$23,'3月'!$N$23,'4月'!$N$23,'5月'!$N$23,'6月'!$N$23,'7月'!$N$23,'8月'!$N$23,'9月'!$N$23,'10月'!$N$23,'11月'!$N$23,'12月'!$N$23))</f>
        <v>0</v>
      </c>
      <c r="L23" s="25">
        <f>IF($A23="","",CHOOSE(MOD(設定!$B$6-1+9,12)+1,'1月'!$N$23,'2月'!$N$23,'3月'!$N$23,'4月'!$N$23,'5月'!$N$23,'6月'!$N$23,'7月'!$N$23,'8月'!$N$23,'9月'!$N$23,'10月'!$N$23,'11月'!$N$23,'12月'!$N$23))</f>
        <v>0</v>
      </c>
      <c r="M23" s="25">
        <f>IF($A23="","",CHOOSE(MOD(設定!$B$6-1+10,12)+1,'1月'!$N$23,'2月'!$N$23,'3月'!$N$23,'4月'!$N$23,'5月'!$N$23,'6月'!$N$23,'7月'!$N$23,'8月'!$N$23,'9月'!$N$23,'10月'!$N$23,'11月'!$N$23,'12月'!$N$23))</f>
        <v>0</v>
      </c>
      <c r="N23" s="25">
        <f>IF($A23="","",CHOOSE(MOD(設定!$B$6-1+11,12)+1,'1月'!$N$23,'2月'!$N$23,'3月'!$N$23,'4月'!$N$23,'5月'!$N$23,'6月'!$N$23,'7月'!$N$23,'8月'!$N$23,'9月'!$N$23,'10月'!$N$23,'11月'!$N$23,'12月'!$N$23))</f>
        <v>0</v>
      </c>
      <c r="O23" s="22">
        <f t="shared" si="0"/>
        <v>0</v>
      </c>
      <c r="P23" s="19" t="str">
        <f t="shared" si="1"/>
        <v/>
      </c>
      <c r="Q23" s="19" t="str">
        <f>IF(OR($A23="",設定!$C$27=""),"",設定!$C$27*12)</f>
        <v/>
      </c>
      <c r="R23" s="19" t="str">
        <f t="shared" si="2"/>
        <v/>
      </c>
    </row>
    <row r="24" spans="1:18" ht="17.25" x14ac:dyDescent="0.25">
      <c r="A24" s="9" t="str">
        <f>IF(設定!$A$28="","",設定!$A$28)</f>
        <v>投資（積立）</v>
      </c>
      <c r="B24" s="14" t="str">
        <f>IF(A24="","",設定!$B$28&amp;"")</f>
        <v>貯蓄・投資</v>
      </c>
      <c r="C24" s="25">
        <f>IF($A24="","",CHOOSE(MOD(設定!$B$6-1+0,12)+1,'1月'!$N$24,'2月'!$N$24,'3月'!$N$24,'4月'!$N$24,'5月'!$N$24,'6月'!$N$24,'7月'!$N$24,'8月'!$N$24,'9月'!$N$24,'10月'!$N$24,'11月'!$N$24,'12月'!$N$24))</f>
        <v>0</v>
      </c>
      <c r="D24" s="25">
        <f>IF($A24="","",CHOOSE(MOD(設定!$B$6-1+1,12)+1,'1月'!$N$24,'2月'!$N$24,'3月'!$N$24,'4月'!$N$24,'5月'!$N$24,'6月'!$N$24,'7月'!$N$24,'8月'!$N$24,'9月'!$N$24,'10月'!$N$24,'11月'!$N$24,'12月'!$N$24))</f>
        <v>0</v>
      </c>
      <c r="E24" s="25">
        <f>IF($A24="","",CHOOSE(MOD(設定!$B$6-1+2,12)+1,'1月'!$N$24,'2月'!$N$24,'3月'!$N$24,'4月'!$N$24,'5月'!$N$24,'6月'!$N$24,'7月'!$N$24,'8月'!$N$24,'9月'!$N$24,'10月'!$N$24,'11月'!$N$24,'12月'!$N$24))</f>
        <v>0</v>
      </c>
      <c r="F24" s="25">
        <f>IF($A24="","",CHOOSE(MOD(設定!$B$6-1+3,12)+1,'1月'!$N$24,'2月'!$N$24,'3月'!$N$24,'4月'!$N$24,'5月'!$N$24,'6月'!$N$24,'7月'!$N$24,'8月'!$N$24,'9月'!$N$24,'10月'!$N$24,'11月'!$N$24,'12月'!$N$24))</f>
        <v>0</v>
      </c>
      <c r="G24" s="25">
        <f>IF($A24="","",CHOOSE(MOD(設定!$B$6-1+4,12)+1,'1月'!$N$24,'2月'!$N$24,'3月'!$N$24,'4月'!$N$24,'5月'!$N$24,'6月'!$N$24,'7月'!$N$24,'8月'!$N$24,'9月'!$N$24,'10月'!$N$24,'11月'!$N$24,'12月'!$N$24))</f>
        <v>0</v>
      </c>
      <c r="H24" s="25">
        <f>IF($A24="","",CHOOSE(MOD(設定!$B$6-1+5,12)+1,'1月'!$N$24,'2月'!$N$24,'3月'!$N$24,'4月'!$N$24,'5月'!$N$24,'6月'!$N$24,'7月'!$N$24,'8月'!$N$24,'9月'!$N$24,'10月'!$N$24,'11月'!$N$24,'12月'!$N$24))</f>
        <v>0</v>
      </c>
      <c r="I24" s="25">
        <f>IF($A24="","",CHOOSE(MOD(設定!$B$6-1+6,12)+1,'1月'!$N$24,'2月'!$N$24,'3月'!$N$24,'4月'!$N$24,'5月'!$N$24,'6月'!$N$24,'7月'!$N$24,'8月'!$N$24,'9月'!$N$24,'10月'!$N$24,'11月'!$N$24,'12月'!$N$24))</f>
        <v>0</v>
      </c>
      <c r="J24" s="25">
        <f>IF($A24="","",CHOOSE(MOD(設定!$B$6-1+7,12)+1,'1月'!$N$24,'2月'!$N$24,'3月'!$N$24,'4月'!$N$24,'5月'!$N$24,'6月'!$N$24,'7月'!$N$24,'8月'!$N$24,'9月'!$N$24,'10月'!$N$24,'11月'!$N$24,'12月'!$N$24))</f>
        <v>0</v>
      </c>
      <c r="K24" s="25">
        <f>IF($A24="","",CHOOSE(MOD(設定!$B$6-1+8,12)+1,'1月'!$N$24,'2月'!$N$24,'3月'!$N$24,'4月'!$N$24,'5月'!$N$24,'6月'!$N$24,'7月'!$N$24,'8月'!$N$24,'9月'!$N$24,'10月'!$N$24,'11月'!$N$24,'12月'!$N$24))</f>
        <v>0</v>
      </c>
      <c r="L24" s="25">
        <f>IF($A24="","",CHOOSE(MOD(設定!$B$6-1+9,12)+1,'1月'!$N$24,'2月'!$N$24,'3月'!$N$24,'4月'!$N$24,'5月'!$N$24,'6月'!$N$24,'7月'!$N$24,'8月'!$N$24,'9月'!$N$24,'10月'!$N$24,'11月'!$N$24,'12月'!$N$24))</f>
        <v>0</v>
      </c>
      <c r="M24" s="25">
        <f>IF($A24="","",CHOOSE(MOD(設定!$B$6-1+10,12)+1,'1月'!$N$24,'2月'!$N$24,'3月'!$N$24,'4月'!$N$24,'5月'!$N$24,'6月'!$N$24,'7月'!$N$24,'8月'!$N$24,'9月'!$N$24,'10月'!$N$24,'11月'!$N$24,'12月'!$N$24))</f>
        <v>0</v>
      </c>
      <c r="N24" s="25">
        <f>IF($A24="","",CHOOSE(MOD(設定!$B$6-1+11,12)+1,'1月'!$N$24,'2月'!$N$24,'3月'!$N$24,'4月'!$N$24,'5月'!$N$24,'6月'!$N$24,'7月'!$N$24,'8月'!$N$24,'9月'!$N$24,'10月'!$N$24,'11月'!$N$24,'12月'!$N$24))</f>
        <v>0</v>
      </c>
      <c r="O24" s="22">
        <f t="shared" si="0"/>
        <v>0</v>
      </c>
      <c r="P24" s="19" t="str">
        <f t="shared" si="1"/>
        <v/>
      </c>
      <c r="Q24" s="19" t="str">
        <f>IF(OR($A24="",設定!$C$28=""),"",設定!$C$28*12)</f>
        <v/>
      </c>
      <c r="R24" s="19" t="str">
        <f t="shared" si="2"/>
        <v/>
      </c>
    </row>
    <row r="25" spans="1:18" ht="17.25" x14ac:dyDescent="0.25">
      <c r="A25" s="9" t="str">
        <f>IF(設定!$A$29="","",設定!$A$29)</f>
        <v/>
      </c>
      <c r="B25" s="14" t="str">
        <f>IF(A25="","",設定!$B$29&amp;"")</f>
        <v/>
      </c>
      <c r="C25" s="25" t="str">
        <f>IF($A25="","",CHOOSE(MOD(設定!$B$6-1+0,12)+1,'1月'!$N$25,'2月'!$N$25,'3月'!$N$25,'4月'!$N$25,'5月'!$N$25,'6月'!$N$25,'7月'!$N$25,'8月'!$N$25,'9月'!$N$25,'10月'!$N$25,'11月'!$N$25,'12月'!$N$25))</f>
        <v/>
      </c>
      <c r="D25" s="25" t="str">
        <f>IF($A25="","",CHOOSE(MOD(設定!$B$6-1+1,12)+1,'1月'!$N$25,'2月'!$N$25,'3月'!$N$25,'4月'!$N$25,'5月'!$N$25,'6月'!$N$25,'7月'!$N$25,'8月'!$N$25,'9月'!$N$25,'10月'!$N$25,'11月'!$N$25,'12月'!$N$25))</f>
        <v/>
      </c>
      <c r="E25" s="25" t="str">
        <f>IF($A25="","",CHOOSE(MOD(設定!$B$6-1+2,12)+1,'1月'!$N$25,'2月'!$N$25,'3月'!$N$25,'4月'!$N$25,'5月'!$N$25,'6月'!$N$25,'7月'!$N$25,'8月'!$N$25,'9月'!$N$25,'10月'!$N$25,'11月'!$N$25,'12月'!$N$25))</f>
        <v/>
      </c>
      <c r="F25" s="25" t="str">
        <f>IF($A25="","",CHOOSE(MOD(設定!$B$6-1+3,12)+1,'1月'!$N$25,'2月'!$N$25,'3月'!$N$25,'4月'!$N$25,'5月'!$N$25,'6月'!$N$25,'7月'!$N$25,'8月'!$N$25,'9月'!$N$25,'10月'!$N$25,'11月'!$N$25,'12月'!$N$25))</f>
        <v/>
      </c>
      <c r="G25" s="25" t="str">
        <f>IF($A25="","",CHOOSE(MOD(設定!$B$6-1+4,12)+1,'1月'!$N$25,'2月'!$N$25,'3月'!$N$25,'4月'!$N$25,'5月'!$N$25,'6月'!$N$25,'7月'!$N$25,'8月'!$N$25,'9月'!$N$25,'10月'!$N$25,'11月'!$N$25,'12月'!$N$25))</f>
        <v/>
      </c>
      <c r="H25" s="25" t="str">
        <f>IF($A25="","",CHOOSE(MOD(設定!$B$6-1+5,12)+1,'1月'!$N$25,'2月'!$N$25,'3月'!$N$25,'4月'!$N$25,'5月'!$N$25,'6月'!$N$25,'7月'!$N$25,'8月'!$N$25,'9月'!$N$25,'10月'!$N$25,'11月'!$N$25,'12月'!$N$25))</f>
        <v/>
      </c>
      <c r="I25" s="25" t="str">
        <f>IF($A25="","",CHOOSE(MOD(設定!$B$6-1+6,12)+1,'1月'!$N$25,'2月'!$N$25,'3月'!$N$25,'4月'!$N$25,'5月'!$N$25,'6月'!$N$25,'7月'!$N$25,'8月'!$N$25,'9月'!$N$25,'10月'!$N$25,'11月'!$N$25,'12月'!$N$25))</f>
        <v/>
      </c>
      <c r="J25" s="25" t="str">
        <f>IF($A25="","",CHOOSE(MOD(設定!$B$6-1+7,12)+1,'1月'!$N$25,'2月'!$N$25,'3月'!$N$25,'4月'!$N$25,'5月'!$N$25,'6月'!$N$25,'7月'!$N$25,'8月'!$N$25,'9月'!$N$25,'10月'!$N$25,'11月'!$N$25,'12月'!$N$25))</f>
        <v/>
      </c>
      <c r="K25" s="25" t="str">
        <f>IF($A25="","",CHOOSE(MOD(設定!$B$6-1+8,12)+1,'1月'!$N$25,'2月'!$N$25,'3月'!$N$25,'4月'!$N$25,'5月'!$N$25,'6月'!$N$25,'7月'!$N$25,'8月'!$N$25,'9月'!$N$25,'10月'!$N$25,'11月'!$N$25,'12月'!$N$25))</f>
        <v/>
      </c>
      <c r="L25" s="25" t="str">
        <f>IF($A25="","",CHOOSE(MOD(設定!$B$6-1+9,12)+1,'1月'!$N$25,'2月'!$N$25,'3月'!$N$25,'4月'!$N$25,'5月'!$N$25,'6月'!$N$25,'7月'!$N$25,'8月'!$N$25,'9月'!$N$25,'10月'!$N$25,'11月'!$N$25,'12月'!$N$25))</f>
        <v/>
      </c>
      <c r="M25" s="25" t="str">
        <f>IF($A25="","",CHOOSE(MOD(設定!$B$6-1+10,12)+1,'1月'!$N$25,'2月'!$N$25,'3月'!$N$25,'4月'!$N$25,'5月'!$N$25,'6月'!$N$25,'7月'!$N$25,'8月'!$N$25,'9月'!$N$25,'10月'!$N$25,'11月'!$N$25,'12月'!$N$25))</f>
        <v/>
      </c>
      <c r="N25" s="25" t="str">
        <f>IF($A25="","",CHOOSE(MOD(設定!$B$6-1+11,12)+1,'1月'!$N$25,'2月'!$N$25,'3月'!$N$25,'4月'!$N$25,'5月'!$N$25,'6月'!$N$25,'7月'!$N$25,'8月'!$N$25,'9月'!$N$25,'10月'!$N$25,'11月'!$N$25,'12月'!$N$25))</f>
        <v/>
      </c>
      <c r="O25" s="22" t="str">
        <f t="shared" si="0"/>
        <v/>
      </c>
      <c r="P25" s="19" t="str">
        <f t="shared" si="1"/>
        <v/>
      </c>
      <c r="Q25" s="19" t="str">
        <f>IF(OR($A25="",設定!$C$29=""),"",設定!$C$29*12)</f>
        <v/>
      </c>
      <c r="R25" s="19" t="str">
        <f t="shared" si="2"/>
        <v/>
      </c>
    </row>
    <row r="26" spans="1:18" ht="17.25" x14ac:dyDescent="0.25">
      <c r="A26" s="9" t="str">
        <f>IF(設定!$A$30="","",設定!$A$30)</f>
        <v/>
      </c>
      <c r="B26" s="14" t="str">
        <f>IF(A26="","",設定!$B$30&amp;"")</f>
        <v/>
      </c>
      <c r="C26" s="25" t="str">
        <f>IF($A26="","",CHOOSE(MOD(設定!$B$6-1+0,12)+1,'1月'!$N$26,'2月'!$N$26,'3月'!$N$26,'4月'!$N$26,'5月'!$N$26,'6月'!$N$26,'7月'!$N$26,'8月'!$N$26,'9月'!$N$26,'10月'!$N$26,'11月'!$N$26,'12月'!$N$26))</f>
        <v/>
      </c>
      <c r="D26" s="25" t="str">
        <f>IF($A26="","",CHOOSE(MOD(設定!$B$6-1+1,12)+1,'1月'!$N$26,'2月'!$N$26,'3月'!$N$26,'4月'!$N$26,'5月'!$N$26,'6月'!$N$26,'7月'!$N$26,'8月'!$N$26,'9月'!$N$26,'10月'!$N$26,'11月'!$N$26,'12月'!$N$26))</f>
        <v/>
      </c>
      <c r="E26" s="25" t="str">
        <f>IF($A26="","",CHOOSE(MOD(設定!$B$6-1+2,12)+1,'1月'!$N$26,'2月'!$N$26,'3月'!$N$26,'4月'!$N$26,'5月'!$N$26,'6月'!$N$26,'7月'!$N$26,'8月'!$N$26,'9月'!$N$26,'10月'!$N$26,'11月'!$N$26,'12月'!$N$26))</f>
        <v/>
      </c>
      <c r="F26" s="25" t="str">
        <f>IF($A26="","",CHOOSE(MOD(設定!$B$6-1+3,12)+1,'1月'!$N$26,'2月'!$N$26,'3月'!$N$26,'4月'!$N$26,'5月'!$N$26,'6月'!$N$26,'7月'!$N$26,'8月'!$N$26,'9月'!$N$26,'10月'!$N$26,'11月'!$N$26,'12月'!$N$26))</f>
        <v/>
      </c>
      <c r="G26" s="25" t="str">
        <f>IF($A26="","",CHOOSE(MOD(設定!$B$6-1+4,12)+1,'1月'!$N$26,'2月'!$N$26,'3月'!$N$26,'4月'!$N$26,'5月'!$N$26,'6月'!$N$26,'7月'!$N$26,'8月'!$N$26,'9月'!$N$26,'10月'!$N$26,'11月'!$N$26,'12月'!$N$26))</f>
        <v/>
      </c>
      <c r="H26" s="25" t="str">
        <f>IF($A26="","",CHOOSE(MOD(設定!$B$6-1+5,12)+1,'1月'!$N$26,'2月'!$N$26,'3月'!$N$26,'4月'!$N$26,'5月'!$N$26,'6月'!$N$26,'7月'!$N$26,'8月'!$N$26,'9月'!$N$26,'10月'!$N$26,'11月'!$N$26,'12月'!$N$26))</f>
        <v/>
      </c>
      <c r="I26" s="25" t="str">
        <f>IF($A26="","",CHOOSE(MOD(設定!$B$6-1+6,12)+1,'1月'!$N$26,'2月'!$N$26,'3月'!$N$26,'4月'!$N$26,'5月'!$N$26,'6月'!$N$26,'7月'!$N$26,'8月'!$N$26,'9月'!$N$26,'10月'!$N$26,'11月'!$N$26,'12月'!$N$26))</f>
        <v/>
      </c>
      <c r="J26" s="25" t="str">
        <f>IF($A26="","",CHOOSE(MOD(設定!$B$6-1+7,12)+1,'1月'!$N$26,'2月'!$N$26,'3月'!$N$26,'4月'!$N$26,'5月'!$N$26,'6月'!$N$26,'7月'!$N$26,'8月'!$N$26,'9月'!$N$26,'10月'!$N$26,'11月'!$N$26,'12月'!$N$26))</f>
        <v/>
      </c>
      <c r="K26" s="25" t="str">
        <f>IF($A26="","",CHOOSE(MOD(設定!$B$6-1+8,12)+1,'1月'!$N$26,'2月'!$N$26,'3月'!$N$26,'4月'!$N$26,'5月'!$N$26,'6月'!$N$26,'7月'!$N$26,'8月'!$N$26,'9月'!$N$26,'10月'!$N$26,'11月'!$N$26,'12月'!$N$26))</f>
        <v/>
      </c>
      <c r="L26" s="25" t="str">
        <f>IF($A26="","",CHOOSE(MOD(設定!$B$6-1+9,12)+1,'1月'!$N$26,'2月'!$N$26,'3月'!$N$26,'4月'!$N$26,'5月'!$N$26,'6月'!$N$26,'7月'!$N$26,'8月'!$N$26,'9月'!$N$26,'10月'!$N$26,'11月'!$N$26,'12月'!$N$26))</f>
        <v/>
      </c>
      <c r="M26" s="25" t="str">
        <f>IF($A26="","",CHOOSE(MOD(設定!$B$6-1+10,12)+1,'1月'!$N$26,'2月'!$N$26,'3月'!$N$26,'4月'!$N$26,'5月'!$N$26,'6月'!$N$26,'7月'!$N$26,'8月'!$N$26,'9月'!$N$26,'10月'!$N$26,'11月'!$N$26,'12月'!$N$26))</f>
        <v/>
      </c>
      <c r="N26" s="25" t="str">
        <f>IF($A26="","",CHOOSE(MOD(設定!$B$6-1+11,12)+1,'1月'!$N$26,'2月'!$N$26,'3月'!$N$26,'4月'!$N$26,'5月'!$N$26,'6月'!$N$26,'7月'!$N$26,'8月'!$N$26,'9月'!$N$26,'10月'!$N$26,'11月'!$N$26,'12月'!$N$26))</f>
        <v/>
      </c>
      <c r="O26" s="22" t="str">
        <f t="shared" si="0"/>
        <v/>
      </c>
      <c r="P26" s="19" t="str">
        <f t="shared" si="1"/>
        <v/>
      </c>
      <c r="Q26" s="19" t="str">
        <f>IF(OR($A26="",設定!$C$30=""),"",設定!$C$30*12)</f>
        <v/>
      </c>
      <c r="R26" s="19" t="str">
        <f t="shared" si="2"/>
        <v/>
      </c>
    </row>
    <row r="27" spans="1:18" ht="17.25" x14ac:dyDescent="0.35">
      <c r="A27" s="20" t="s">
        <v>79</v>
      </c>
      <c r="B27" s="20"/>
      <c r="C27" s="21">
        <f t="shared" ref="C27:O27" si="3">SUM(C7:C26)</f>
        <v>0</v>
      </c>
      <c r="D27" s="21">
        <f t="shared" si="3"/>
        <v>0</v>
      </c>
      <c r="E27" s="21">
        <f t="shared" si="3"/>
        <v>0</v>
      </c>
      <c r="F27" s="21">
        <f t="shared" si="3"/>
        <v>0</v>
      </c>
      <c r="G27" s="21">
        <f t="shared" si="3"/>
        <v>0</v>
      </c>
      <c r="H27" s="21">
        <f t="shared" si="3"/>
        <v>0</v>
      </c>
      <c r="I27" s="21">
        <f t="shared" si="3"/>
        <v>0</v>
      </c>
      <c r="J27" s="21">
        <f t="shared" si="3"/>
        <v>0</v>
      </c>
      <c r="K27" s="21">
        <f t="shared" si="3"/>
        <v>0</v>
      </c>
      <c r="L27" s="21">
        <f t="shared" si="3"/>
        <v>0</v>
      </c>
      <c r="M27" s="21">
        <f t="shared" si="3"/>
        <v>0</v>
      </c>
      <c r="N27" s="21">
        <f t="shared" si="3"/>
        <v>0</v>
      </c>
      <c r="O27" s="21">
        <f t="shared" si="3"/>
        <v>0</v>
      </c>
      <c r="P27" s="21" t="str">
        <f>IF($K$4=0,"",ROUND(O27/$K$4,0))</f>
        <v/>
      </c>
      <c r="Q27" s="21">
        <f>SUM(Q7:Q26)</f>
        <v>0</v>
      </c>
      <c r="R27" s="21" t="str">
        <f>IF(COUNT(R7:R26)=0,"",SUM(R7:R26))</f>
        <v/>
      </c>
    </row>
    <row r="29" spans="1:18" ht="17.25" x14ac:dyDescent="0.25">
      <c r="A29" s="16" t="s">
        <v>19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 t="s">
        <v>79</v>
      </c>
      <c r="P29" s="16" t="s">
        <v>103</v>
      </c>
      <c r="Q29" s="16" t="s">
        <v>104</v>
      </c>
      <c r="R29" s="16" t="s">
        <v>78</v>
      </c>
    </row>
    <row r="30" spans="1:18" ht="17.25" x14ac:dyDescent="0.25">
      <c r="A30" s="9" t="s">
        <v>30</v>
      </c>
      <c r="C30" s="25">
        <f>CHOOSE(MOD(設定!$B$6-1+0,12)+1,'1月'!$N$30,'2月'!$N$30,'3月'!$N$30,'4月'!$N$30,'5月'!$N$30,'6月'!$N$30,'7月'!$N$30,'8月'!$N$30,'9月'!$N$30,'10月'!$N$30,'11月'!$N$30,'12月'!$N$30)</f>
        <v>0</v>
      </c>
      <c r="D30" s="25">
        <f>CHOOSE(MOD(設定!$B$6-1+1,12)+1,'1月'!$N$30,'2月'!$N$30,'3月'!$N$30,'4月'!$N$30,'5月'!$N$30,'6月'!$N$30,'7月'!$N$30,'8月'!$N$30,'9月'!$N$30,'10月'!$N$30,'11月'!$N$30,'12月'!$N$30)</f>
        <v>0</v>
      </c>
      <c r="E30" s="25">
        <f>CHOOSE(MOD(設定!$B$6-1+2,12)+1,'1月'!$N$30,'2月'!$N$30,'3月'!$N$30,'4月'!$N$30,'5月'!$N$30,'6月'!$N$30,'7月'!$N$30,'8月'!$N$30,'9月'!$N$30,'10月'!$N$30,'11月'!$N$30,'12月'!$N$30)</f>
        <v>0</v>
      </c>
      <c r="F30" s="25">
        <f>CHOOSE(MOD(設定!$B$6-1+3,12)+1,'1月'!$N$30,'2月'!$N$30,'3月'!$N$30,'4月'!$N$30,'5月'!$N$30,'6月'!$N$30,'7月'!$N$30,'8月'!$N$30,'9月'!$N$30,'10月'!$N$30,'11月'!$N$30,'12月'!$N$30)</f>
        <v>0</v>
      </c>
      <c r="G30" s="25">
        <f>CHOOSE(MOD(設定!$B$6-1+4,12)+1,'1月'!$N$30,'2月'!$N$30,'3月'!$N$30,'4月'!$N$30,'5月'!$N$30,'6月'!$N$30,'7月'!$N$30,'8月'!$N$30,'9月'!$N$30,'10月'!$N$30,'11月'!$N$30,'12月'!$N$30)</f>
        <v>0</v>
      </c>
      <c r="H30" s="25">
        <f>CHOOSE(MOD(設定!$B$6-1+5,12)+1,'1月'!$N$30,'2月'!$N$30,'3月'!$N$30,'4月'!$N$30,'5月'!$N$30,'6月'!$N$30,'7月'!$N$30,'8月'!$N$30,'9月'!$N$30,'10月'!$N$30,'11月'!$N$30,'12月'!$N$30)</f>
        <v>0</v>
      </c>
      <c r="I30" s="25">
        <f>CHOOSE(MOD(設定!$B$6-1+6,12)+1,'1月'!$N$30,'2月'!$N$30,'3月'!$N$30,'4月'!$N$30,'5月'!$N$30,'6月'!$N$30,'7月'!$N$30,'8月'!$N$30,'9月'!$N$30,'10月'!$N$30,'11月'!$N$30,'12月'!$N$30)</f>
        <v>0</v>
      </c>
      <c r="J30" s="25">
        <f>CHOOSE(MOD(設定!$B$6-1+7,12)+1,'1月'!$N$30,'2月'!$N$30,'3月'!$N$30,'4月'!$N$30,'5月'!$N$30,'6月'!$N$30,'7月'!$N$30,'8月'!$N$30,'9月'!$N$30,'10月'!$N$30,'11月'!$N$30,'12月'!$N$30)</f>
        <v>0</v>
      </c>
      <c r="K30" s="25">
        <f>CHOOSE(MOD(設定!$B$6-1+8,12)+1,'1月'!$N$30,'2月'!$N$30,'3月'!$N$30,'4月'!$N$30,'5月'!$N$30,'6月'!$N$30,'7月'!$N$30,'8月'!$N$30,'9月'!$N$30,'10月'!$N$30,'11月'!$N$30,'12月'!$N$30)</f>
        <v>0</v>
      </c>
      <c r="L30" s="25">
        <f>CHOOSE(MOD(設定!$B$6-1+9,12)+1,'1月'!$N$30,'2月'!$N$30,'3月'!$N$30,'4月'!$N$30,'5月'!$N$30,'6月'!$N$30,'7月'!$N$30,'8月'!$N$30,'9月'!$N$30,'10月'!$N$30,'11月'!$N$30,'12月'!$N$30)</f>
        <v>0</v>
      </c>
      <c r="M30" s="25">
        <f>CHOOSE(MOD(設定!$B$6-1+10,12)+1,'1月'!$N$30,'2月'!$N$30,'3月'!$N$30,'4月'!$N$30,'5月'!$N$30,'6月'!$N$30,'7月'!$N$30,'8月'!$N$30,'9月'!$N$30,'10月'!$N$30,'11月'!$N$30,'12月'!$N$30)</f>
        <v>0</v>
      </c>
      <c r="N30" s="25">
        <f>CHOOSE(MOD(設定!$B$6-1+11,12)+1,'1月'!$N$30,'2月'!$N$30,'3月'!$N$30,'4月'!$N$30,'5月'!$N$30,'6月'!$N$30,'7月'!$N$30,'8月'!$N$30,'9月'!$N$30,'10月'!$N$30,'11月'!$N$30,'12月'!$N$30)</f>
        <v>0</v>
      </c>
      <c r="O30" s="22">
        <f>SUM(C30:N30)</f>
        <v>0</v>
      </c>
      <c r="P30" s="19" t="str">
        <f>IF($K$4=0,"",ROUND(O30/$K$4,0))</f>
        <v/>
      </c>
      <c r="Q30" s="25">
        <f>SUMIFS($Q$7:$Q$26,$B$7:$B$26,A30)</f>
        <v>0</v>
      </c>
      <c r="R30" s="19" t="str">
        <f>IF(N(Q30)=0,"",Q30-O30)</f>
        <v/>
      </c>
    </row>
    <row r="31" spans="1:18" ht="17.25" x14ac:dyDescent="0.25">
      <c r="A31" s="9" t="s">
        <v>47</v>
      </c>
      <c r="C31" s="25">
        <f>CHOOSE(MOD(設定!$B$6-1+0,12)+1,'1月'!$N$31,'2月'!$N$31,'3月'!$N$31,'4月'!$N$31,'5月'!$N$31,'6月'!$N$31,'7月'!$N$31,'8月'!$N$31,'9月'!$N$31,'10月'!$N$31,'11月'!$N$31,'12月'!$N$31)</f>
        <v>0</v>
      </c>
      <c r="D31" s="25">
        <f>CHOOSE(MOD(設定!$B$6-1+1,12)+1,'1月'!$N$31,'2月'!$N$31,'3月'!$N$31,'4月'!$N$31,'5月'!$N$31,'6月'!$N$31,'7月'!$N$31,'8月'!$N$31,'9月'!$N$31,'10月'!$N$31,'11月'!$N$31,'12月'!$N$31)</f>
        <v>0</v>
      </c>
      <c r="E31" s="25">
        <f>CHOOSE(MOD(設定!$B$6-1+2,12)+1,'1月'!$N$31,'2月'!$N$31,'3月'!$N$31,'4月'!$N$31,'5月'!$N$31,'6月'!$N$31,'7月'!$N$31,'8月'!$N$31,'9月'!$N$31,'10月'!$N$31,'11月'!$N$31,'12月'!$N$31)</f>
        <v>0</v>
      </c>
      <c r="F31" s="25">
        <f>CHOOSE(MOD(設定!$B$6-1+3,12)+1,'1月'!$N$31,'2月'!$N$31,'3月'!$N$31,'4月'!$N$31,'5月'!$N$31,'6月'!$N$31,'7月'!$N$31,'8月'!$N$31,'9月'!$N$31,'10月'!$N$31,'11月'!$N$31,'12月'!$N$31)</f>
        <v>0</v>
      </c>
      <c r="G31" s="25">
        <f>CHOOSE(MOD(設定!$B$6-1+4,12)+1,'1月'!$N$31,'2月'!$N$31,'3月'!$N$31,'4月'!$N$31,'5月'!$N$31,'6月'!$N$31,'7月'!$N$31,'8月'!$N$31,'9月'!$N$31,'10月'!$N$31,'11月'!$N$31,'12月'!$N$31)</f>
        <v>0</v>
      </c>
      <c r="H31" s="25">
        <f>CHOOSE(MOD(設定!$B$6-1+5,12)+1,'1月'!$N$31,'2月'!$N$31,'3月'!$N$31,'4月'!$N$31,'5月'!$N$31,'6月'!$N$31,'7月'!$N$31,'8月'!$N$31,'9月'!$N$31,'10月'!$N$31,'11月'!$N$31,'12月'!$N$31)</f>
        <v>0</v>
      </c>
      <c r="I31" s="25">
        <f>CHOOSE(MOD(設定!$B$6-1+6,12)+1,'1月'!$N$31,'2月'!$N$31,'3月'!$N$31,'4月'!$N$31,'5月'!$N$31,'6月'!$N$31,'7月'!$N$31,'8月'!$N$31,'9月'!$N$31,'10月'!$N$31,'11月'!$N$31,'12月'!$N$31)</f>
        <v>0</v>
      </c>
      <c r="J31" s="25">
        <f>CHOOSE(MOD(設定!$B$6-1+7,12)+1,'1月'!$N$31,'2月'!$N$31,'3月'!$N$31,'4月'!$N$31,'5月'!$N$31,'6月'!$N$31,'7月'!$N$31,'8月'!$N$31,'9月'!$N$31,'10月'!$N$31,'11月'!$N$31,'12月'!$N$31)</f>
        <v>0</v>
      </c>
      <c r="K31" s="25">
        <f>CHOOSE(MOD(設定!$B$6-1+8,12)+1,'1月'!$N$31,'2月'!$N$31,'3月'!$N$31,'4月'!$N$31,'5月'!$N$31,'6月'!$N$31,'7月'!$N$31,'8月'!$N$31,'9月'!$N$31,'10月'!$N$31,'11月'!$N$31,'12月'!$N$31)</f>
        <v>0</v>
      </c>
      <c r="L31" s="25">
        <f>CHOOSE(MOD(設定!$B$6-1+9,12)+1,'1月'!$N$31,'2月'!$N$31,'3月'!$N$31,'4月'!$N$31,'5月'!$N$31,'6月'!$N$31,'7月'!$N$31,'8月'!$N$31,'9月'!$N$31,'10月'!$N$31,'11月'!$N$31,'12月'!$N$31)</f>
        <v>0</v>
      </c>
      <c r="M31" s="25">
        <f>CHOOSE(MOD(設定!$B$6-1+10,12)+1,'1月'!$N$31,'2月'!$N$31,'3月'!$N$31,'4月'!$N$31,'5月'!$N$31,'6月'!$N$31,'7月'!$N$31,'8月'!$N$31,'9月'!$N$31,'10月'!$N$31,'11月'!$N$31,'12月'!$N$31)</f>
        <v>0</v>
      </c>
      <c r="N31" s="25">
        <f>CHOOSE(MOD(設定!$B$6-1+11,12)+1,'1月'!$N$31,'2月'!$N$31,'3月'!$N$31,'4月'!$N$31,'5月'!$N$31,'6月'!$N$31,'7月'!$N$31,'8月'!$N$31,'9月'!$N$31,'10月'!$N$31,'11月'!$N$31,'12月'!$N$31)</f>
        <v>0</v>
      </c>
      <c r="O31" s="22">
        <f>SUM(C31:N31)</f>
        <v>0</v>
      </c>
      <c r="P31" s="19" t="str">
        <f>IF($K$4=0,"",ROUND(O31/$K$4,0))</f>
        <v/>
      </c>
      <c r="Q31" s="25">
        <f>SUMIFS($Q$7:$Q$26,$B$7:$B$26,A31)</f>
        <v>0</v>
      </c>
      <c r="R31" s="19" t="str">
        <f>IF(N(Q31)=0,"",Q31-O31)</f>
        <v/>
      </c>
    </row>
    <row r="32" spans="1:18" ht="17.25" x14ac:dyDescent="0.25">
      <c r="A32" s="9" t="s">
        <v>56</v>
      </c>
      <c r="C32" s="25">
        <f>CHOOSE(MOD(設定!$B$6-1+0,12)+1,'1月'!$N$32,'2月'!$N$32,'3月'!$N$32,'4月'!$N$32,'5月'!$N$32,'6月'!$N$32,'7月'!$N$32,'8月'!$N$32,'9月'!$N$32,'10月'!$N$32,'11月'!$N$32,'12月'!$N$32)</f>
        <v>0</v>
      </c>
      <c r="D32" s="25">
        <f>CHOOSE(MOD(設定!$B$6-1+1,12)+1,'1月'!$N$32,'2月'!$N$32,'3月'!$N$32,'4月'!$N$32,'5月'!$N$32,'6月'!$N$32,'7月'!$N$32,'8月'!$N$32,'9月'!$N$32,'10月'!$N$32,'11月'!$N$32,'12月'!$N$32)</f>
        <v>0</v>
      </c>
      <c r="E32" s="25">
        <f>CHOOSE(MOD(設定!$B$6-1+2,12)+1,'1月'!$N$32,'2月'!$N$32,'3月'!$N$32,'4月'!$N$32,'5月'!$N$32,'6月'!$N$32,'7月'!$N$32,'8月'!$N$32,'9月'!$N$32,'10月'!$N$32,'11月'!$N$32,'12月'!$N$32)</f>
        <v>0</v>
      </c>
      <c r="F32" s="25">
        <f>CHOOSE(MOD(設定!$B$6-1+3,12)+1,'1月'!$N$32,'2月'!$N$32,'3月'!$N$32,'4月'!$N$32,'5月'!$N$32,'6月'!$N$32,'7月'!$N$32,'8月'!$N$32,'9月'!$N$32,'10月'!$N$32,'11月'!$N$32,'12月'!$N$32)</f>
        <v>0</v>
      </c>
      <c r="G32" s="25">
        <f>CHOOSE(MOD(設定!$B$6-1+4,12)+1,'1月'!$N$32,'2月'!$N$32,'3月'!$N$32,'4月'!$N$32,'5月'!$N$32,'6月'!$N$32,'7月'!$N$32,'8月'!$N$32,'9月'!$N$32,'10月'!$N$32,'11月'!$N$32,'12月'!$N$32)</f>
        <v>0</v>
      </c>
      <c r="H32" s="25">
        <f>CHOOSE(MOD(設定!$B$6-1+5,12)+1,'1月'!$N$32,'2月'!$N$32,'3月'!$N$32,'4月'!$N$32,'5月'!$N$32,'6月'!$N$32,'7月'!$N$32,'8月'!$N$32,'9月'!$N$32,'10月'!$N$32,'11月'!$N$32,'12月'!$N$32)</f>
        <v>0</v>
      </c>
      <c r="I32" s="25">
        <f>CHOOSE(MOD(設定!$B$6-1+6,12)+1,'1月'!$N$32,'2月'!$N$32,'3月'!$N$32,'4月'!$N$32,'5月'!$N$32,'6月'!$N$32,'7月'!$N$32,'8月'!$N$32,'9月'!$N$32,'10月'!$N$32,'11月'!$N$32,'12月'!$N$32)</f>
        <v>0</v>
      </c>
      <c r="J32" s="25">
        <f>CHOOSE(MOD(設定!$B$6-1+7,12)+1,'1月'!$N$32,'2月'!$N$32,'3月'!$N$32,'4月'!$N$32,'5月'!$N$32,'6月'!$N$32,'7月'!$N$32,'8月'!$N$32,'9月'!$N$32,'10月'!$N$32,'11月'!$N$32,'12月'!$N$32)</f>
        <v>0</v>
      </c>
      <c r="K32" s="25">
        <f>CHOOSE(MOD(設定!$B$6-1+8,12)+1,'1月'!$N$32,'2月'!$N$32,'3月'!$N$32,'4月'!$N$32,'5月'!$N$32,'6月'!$N$32,'7月'!$N$32,'8月'!$N$32,'9月'!$N$32,'10月'!$N$32,'11月'!$N$32,'12月'!$N$32)</f>
        <v>0</v>
      </c>
      <c r="L32" s="25">
        <f>CHOOSE(MOD(設定!$B$6-1+9,12)+1,'1月'!$N$32,'2月'!$N$32,'3月'!$N$32,'4月'!$N$32,'5月'!$N$32,'6月'!$N$32,'7月'!$N$32,'8月'!$N$32,'9月'!$N$32,'10月'!$N$32,'11月'!$N$32,'12月'!$N$32)</f>
        <v>0</v>
      </c>
      <c r="M32" s="25">
        <f>CHOOSE(MOD(設定!$B$6-1+10,12)+1,'1月'!$N$32,'2月'!$N$32,'3月'!$N$32,'4月'!$N$32,'5月'!$N$32,'6月'!$N$32,'7月'!$N$32,'8月'!$N$32,'9月'!$N$32,'10月'!$N$32,'11月'!$N$32,'12月'!$N$32)</f>
        <v>0</v>
      </c>
      <c r="N32" s="25">
        <f>CHOOSE(MOD(設定!$B$6-1+11,12)+1,'1月'!$N$32,'2月'!$N$32,'3月'!$N$32,'4月'!$N$32,'5月'!$N$32,'6月'!$N$32,'7月'!$N$32,'8月'!$N$32,'9月'!$N$32,'10月'!$N$32,'11月'!$N$32,'12月'!$N$32)</f>
        <v>0</v>
      </c>
      <c r="O32" s="22">
        <f>SUM(C32:N32)</f>
        <v>0</v>
      </c>
      <c r="P32" s="19" t="str">
        <f>IF($K$4=0,"",ROUND(O32/$K$4,0))</f>
        <v/>
      </c>
      <c r="Q32" s="25">
        <f>SUMIFS($Q$7:$Q$26,$B$7:$B$26,A32)</f>
        <v>0</v>
      </c>
      <c r="R32" s="19" t="str">
        <f>IF(N(Q32)=0,"",Q32-O32)</f>
        <v/>
      </c>
    </row>
    <row r="33" spans="1:18" ht="17.25" x14ac:dyDescent="0.25">
      <c r="A33" s="9" t="s">
        <v>59</v>
      </c>
      <c r="C33" s="25">
        <f>CHOOSE(MOD(設定!$B$6-1+0,12)+1,'1月'!$N$33,'2月'!$N$33,'3月'!$N$33,'4月'!$N$33,'5月'!$N$33,'6月'!$N$33,'7月'!$N$33,'8月'!$N$33,'9月'!$N$33,'10月'!$N$33,'11月'!$N$33,'12月'!$N$33)</f>
        <v>0</v>
      </c>
      <c r="D33" s="25">
        <f>CHOOSE(MOD(設定!$B$6-1+1,12)+1,'1月'!$N$33,'2月'!$N$33,'3月'!$N$33,'4月'!$N$33,'5月'!$N$33,'6月'!$N$33,'7月'!$N$33,'8月'!$N$33,'9月'!$N$33,'10月'!$N$33,'11月'!$N$33,'12月'!$N$33)</f>
        <v>0</v>
      </c>
      <c r="E33" s="25">
        <f>CHOOSE(MOD(設定!$B$6-1+2,12)+1,'1月'!$N$33,'2月'!$N$33,'3月'!$N$33,'4月'!$N$33,'5月'!$N$33,'6月'!$N$33,'7月'!$N$33,'8月'!$N$33,'9月'!$N$33,'10月'!$N$33,'11月'!$N$33,'12月'!$N$33)</f>
        <v>0</v>
      </c>
      <c r="F33" s="25">
        <f>CHOOSE(MOD(設定!$B$6-1+3,12)+1,'1月'!$N$33,'2月'!$N$33,'3月'!$N$33,'4月'!$N$33,'5月'!$N$33,'6月'!$N$33,'7月'!$N$33,'8月'!$N$33,'9月'!$N$33,'10月'!$N$33,'11月'!$N$33,'12月'!$N$33)</f>
        <v>0</v>
      </c>
      <c r="G33" s="25">
        <f>CHOOSE(MOD(設定!$B$6-1+4,12)+1,'1月'!$N$33,'2月'!$N$33,'3月'!$N$33,'4月'!$N$33,'5月'!$N$33,'6月'!$N$33,'7月'!$N$33,'8月'!$N$33,'9月'!$N$33,'10月'!$N$33,'11月'!$N$33,'12月'!$N$33)</f>
        <v>0</v>
      </c>
      <c r="H33" s="25">
        <f>CHOOSE(MOD(設定!$B$6-1+5,12)+1,'1月'!$N$33,'2月'!$N$33,'3月'!$N$33,'4月'!$N$33,'5月'!$N$33,'6月'!$N$33,'7月'!$N$33,'8月'!$N$33,'9月'!$N$33,'10月'!$N$33,'11月'!$N$33,'12月'!$N$33)</f>
        <v>0</v>
      </c>
      <c r="I33" s="25">
        <f>CHOOSE(MOD(設定!$B$6-1+6,12)+1,'1月'!$N$33,'2月'!$N$33,'3月'!$N$33,'4月'!$N$33,'5月'!$N$33,'6月'!$N$33,'7月'!$N$33,'8月'!$N$33,'9月'!$N$33,'10月'!$N$33,'11月'!$N$33,'12月'!$N$33)</f>
        <v>0</v>
      </c>
      <c r="J33" s="25">
        <f>CHOOSE(MOD(設定!$B$6-1+7,12)+1,'1月'!$N$33,'2月'!$N$33,'3月'!$N$33,'4月'!$N$33,'5月'!$N$33,'6月'!$N$33,'7月'!$N$33,'8月'!$N$33,'9月'!$N$33,'10月'!$N$33,'11月'!$N$33,'12月'!$N$33)</f>
        <v>0</v>
      </c>
      <c r="K33" s="25">
        <f>CHOOSE(MOD(設定!$B$6-1+8,12)+1,'1月'!$N$33,'2月'!$N$33,'3月'!$N$33,'4月'!$N$33,'5月'!$N$33,'6月'!$N$33,'7月'!$N$33,'8月'!$N$33,'9月'!$N$33,'10月'!$N$33,'11月'!$N$33,'12月'!$N$33)</f>
        <v>0</v>
      </c>
      <c r="L33" s="25">
        <f>CHOOSE(MOD(設定!$B$6-1+9,12)+1,'1月'!$N$33,'2月'!$N$33,'3月'!$N$33,'4月'!$N$33,'5月'!$N$33,'6月'!$N$33,'7月'!$N$33,'8月'!$N$33,'9月'!$N$33,'10月'!$N$33,'11月'!$N$33,'12月'!$N$33)</f>
        <v>0</v>
      </c>
      <c r="M33" s="25">
        <f>CHOOSE(MOD(設定!$B$6-1+10,12)+1,'1月'!$N$33,'2月'!$N$33,'3月'!$N$33,'4月'!$N$33,'5月'!$N$33,'6月'!$N$33,'7月'!$N$33,'8月'!$N$33,'9月'!$N$33,'10月'!$N$33,'11月'!$N$33,'12月'!$N$33)</f>
        <v>0</v>
      </c>
      <c r="N33" s="25">
        <f>CHOOSE(MOD(設定!$B$6-1+11,12)+1,'1月'!$N$33,'2月'!$N$33,'3月'!$N$33,'4月'!$N$33,'5月'!$N$33,'6月'!$N$33,'7月'!$N$33,'8月'!$N$33,'9月'!$N$33,'10月'!$N$33,'11月'!$N$33,'12月'!$N$33)</f>
        <v>0</v>
      </c>
      <c r="O33" s="22">
        <f>SUM(C33:N33)</f>
        <v>0</v>
      </c>
      <c r="P33" s="19" t="str">
        <f>IF($K$4=0,"",ROUND(O33/$K$4,0))</f>
        <v/>
      </c>
      <c r="Q33" s="25">
        <f>SUMIFS($Q$7:$Q$26,$B$7:$B$26,A33)</f>
        <v>0</v>
      </c>
      <c r="R33" s="19" t="str">
        <f>IF(N(Q33)=0,"",Q33-O33)</f>
        <v/>
      </c>
    </row>
    <row r="34" spans="1:18" ht="17.25" x14ac:dyDescent="0.25">
      <c r="A34" s="16" t="s">
        <v>105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 t="s">
        <v>79</v>
      </c>
      <c r="P34" s="16" t="s">
        <v>103</v>
      </c>
      <c r="Q34" s="16"/>
      <c r="R34" s="16"/>
    </row>
    <row r="35" spans="1:18" ht="17.25" x14ac:dyDescent="0.25">
      <c r="A35" s="44" t="s">
        <v>83</v>
      </c>
      <c r="B35" s="40"/>
      <c r="C35" s="25">
        <f t="shared" ref="C35:N35" si="4">C30+C31+C32</f>
        <v>0</v>
      </c>
      <c r="D35" s="25">
        <f t="shared" si="4"/>
        <v>0</v>
      </c>
      <c r="E35" s="25">
        <f t="shared" si="4"/>
        <v>0</v>
      </c>
      <c r="F35" s="25">
        <f t="shared" si="4"/>
        <v>0</v>
      </c>
      <c r="G35" s="25">
        <f t="shared" si="4"/>
        <v>0</v>
      </c>
      <c r="H35" s="25">
        <f t="shared" si="4"/>
        <v>0</v>
      </c>
      <c r="I35" s="25">
        <f t="shared" si="4"/>
        <v>0</v>
      </c>
      <c r="J35" s="25">
        <f t="shared" si="4"/>
        <v>0</v>
      </c>
      <c r="K35" s="25">
        <f t="shared" si="4"/>
        <v>0</v>
      </c>
      <c r="L35" s="25">
        <f t="shared" si="4"/>
        <v>0</v>
      </c>
      <c r="M35" s="25">
        <f t="shared" si="4"/>
        <v>0</v>
      </c>
      <c r="N35" s="25">
        <f t="shared" si="4"/>
        <v>0</v>
      </c>
      <c r="O35" s="22">
        <f>SUM(C35:N35)</f>
        <v>0</v>
      </c>
      <c r="P35" s="19" t="str">
        <f>IF($K$4=0,"",ROUND(O35/$K$4,0))</f>
        <v/>
      </c>
    </row>
    <row r="36" spans="1:18" ht="17.25" x14ac:dyDescent="0.25">
      <c r="A36" s="44" t="s">
        <v>80</v>
      </c>
      <c r="B36" s="40"/>
      <c r="C36" s="25">
        <f>CHOOSE(MOD(設定!$B$6-1+0,12)+1,'1月'!$M$42,'2月'!$M$42,'3月'!$M$42,'4月'!$M$42,'5月'!$M$42,'6月'!$M$42,'7月'!$M$42,'8月'!$M$42,'9月'!$M$42,'10月'!$M$42,'11月'!$M$42,'12月'!$M$42)</f>
        <v>0</v>
      </c>
      <c r="D36" s="25">
        <f>CHOOSE(MOD(設定!$B$6-1+1,12)+1,'1月'!$M$42,'2月'!$M$42,'3月'!$M$42,'4月'!$M$42,'5月'!$M$42,'6月'!$M$42,'7月'!$M$42,'8月'!$M$42,'9月'!$M$42,'10月'!$M$42,'11月'!$M$42,'12月'!$M$42)</f>
        <v>0</v>
      </c>
      <c r="E36" s="25">
        <f>CHOOSE(MOD(設定!$B$6-1+2,12)+1,'1月'!$M$42,'2月'!$M$42,'3月'!$M$42,'4月'!$M$42,'5月'!$M$42,'6月'!$M$42,'7月'!$M$42,'8月'!$M$42,'9月'!$M$42,'10月'!$M$42,'11月'!$M$42,'12月'!$M$42)</f>
        <v>0</v>
      </c>
      <c r="F36" s="25">
        <f>CHOOSE(MOD(設定!$B$6-1+3,12)+1,'1月'!$M$42,'2月'!$M$42,'3月'!$M$42,'4月'!$M$42,'5月'!$M$42,'6月'!$M$42,'7月'!$M$42,'8月'!$M$42,'9月'!$M$42,'10月'!$M$42,'11月'!$M$42,'12月'!$M$42)</f>
        <v>0</v>
      </c>
      <c r="G36" s="25">
        <f>CHOOSE(MOD(設定!$B$6-1+4,12)+1,'1月'!$M$42,'2月'!$M$42,'3月'!$M$42,'4月'!$M$42,'5月'!$M$42,'6月'!$M$42,'7月'!$M$42,'8月'!$M$42,'9月'!$M$42,'10月'!$M$42,'11月'!$M$42,'12月'!$M$42)</f>
        <v>0</v>
      </c>
      <c r="H36" s="25">
        <f>CHOOSE(MOD(設定!$B$6-1+5,12)+1,'1月'!$M$42,'2月'!$M$42,'3月'!$M$42,'4月'!$M$42,'5月'!$M$42,'6月'!$M$42,'7月'!$M$42,'8月'!$M$42,'9月'!$M$42,'10月'!$M$42,'11月'!$M$42,'12月'!$M$42)</f>
        <v>0</v>
      </c>
      <c r="I36" s="25">
        <f>CHOOSE(MOD(設定!$B$6-1+6,12)+1,'1月'!$M$42,'2月'!$M$42,'3月'!$M$42,'4月'!$M$42,'5月'!$M$42,'6月'!$M$42,'7月'!$M$42,'8月'!$M$42,'9月'!$M$42,'10月'!$M$42,'11月'!$M$42,'12月'!$M$42)</f>
        <v>0</v>
      </c>
      <c r="J36" s="25">
        <f>CHOOSE(MOD(設定!$B$6-1+7,12)+1,'1月'!$M$42,'2月'!$M$42,'3月'!$M$42,'4月'!$M$42,'5月'!$M$42,'6月'!$M$42,'7月'!$M$42,'8月'!$M$42,'9月'!$M$42,'10月'!$M$42,'11月'!$M$42,'12月'!$M$42)</f>
        <v>0</v>
      </c>
      <c r="K36" s="25">
        <f>CHOOSE(MOD(設定!$B$6-1+8,12)+1,'1月'!$M$42,'2月'!$M$42,'3月'!$M$42,'4月'!$M$42,'5月'!$M$42,'6月'!$M$42,'7月'!$M$42,'8月'!$M$42,'9月'!$M$42,'10月'!$M$42,'11月'!$M$42,'12月'!$M$42)</f>
        <v>0</v>
      </c>
      <c r="L36" s="25">
        <f>CHOOSE(MOD(設定!$B$6-1+9,12)+1,'1月'!$M$42,'2月'!$M$42,'3月'!$M$42,'4月'!$M$42,'5月'!$M$42,'6月'!$M$42,'7月'!$M$42,'8月'!$M$42,'9月'!$M$42,'10月'!$M$42,'11月'!$M$42,'12月'!$M$42)</f>
        <v>0</v>
      </c>
      <c r="M36" s="25">
        <f>CHOOSE(MOD(設定!$B$6-1+10,12)+1,'1月'!$M$42,'2月'!$M$42,'3月'!$M$42,'4月'!$M$42,'5月'!$M$42,'6月'!$M$42,'7月'!$M$42,'8月'!$M$42,'9月'!$M$42,'10月'!$M$42,'11月'!$M$42,'12月'!$M$42)</f>
        <v>0</v>
      </c>
      <c r="N36" s="25">
        <f>CHOOSE(MOD(設定!$B$6-1+11,12)+1,'1月'!$M$42,'2月'!$M$42,'3月'!$M$42,'4月'!$M$42,'5月'!$M$42,'6月'!$M$42,'7月'!$M$42,'8月'!$M$42,'9月'!$M$42,'10月'!$M$42,'11月'!$M$42,'12月'!$M$42)</f>
        <v>0</v>
      </c>
      <c r="O36" s="22">
        <f>SUM(C36:N36)</f>
        <v>0</v>
      </c>
      <c r="P36" s="19" t="str">
        <f>IF($K$4=0,"",ROUND(O36/$K$4,0))</f>
        <v/>
      </c>
    </row>
    <row r="37" spans="1:18" ht="17.25" x14ac:dyDescent="0.25">
      <c r="A37" s="44" t="s">
        <v>59</v>
      </c>
      <c r="B37" s="40"/>
      <c r="C37" s="25">
        <f t="shared" ref="C37:N37" si="5">C33</f>
        <v>0</v>
      </c>
      <c r="D37" s="25">
        <f t="shared" si="5"/>
        <v>0</v>
      </c>
      <c r="E37" s="25">
        <f t="shared" si="5"/>
        <v>0</v>
      </c>
      <c r="F37" s="25">
        <f t="shared" si="5"/>
        <v>0</v>
      </c>
      <c r="G37" s="25">
        <f t="shared" si="5"/>
        <v>0</v>
      </c>
      <c r="H37" s="25">
        <f t="shared" si="5"/>
        <v>0</v>
      </c>
      <c r="I37" s="25">
        <f t="shared" si="5"/>
        <v>0</v>
      </c>
      <c r="J37" s="25">
        <f t="shared" si="5"/>
        <v>0</v>
      </c>
      <c r="K37" s="25">
        <f t="shared" si="5"/>
        <v>0</v>
      </c>
      <c r="L37" s="25">
        <f t="shared" si="5"/>
        <v>0</v>
      </c>
      <c r="M37" s="25">
        <f t="shared" si="5"/>
        <v>0</v>
      </c>
      <c r="N37" s="25">
        <f t="shared" si="5"/>
        <v>0</v>
      </c>
      <c r="O37" s="22">
        <f>SUM(C37:N37)</f>
        <v>0</v>
      </c>
      <c r="P37" s="19" t="str">
        <f>IF($K$4=0,"",ROUND(O37/$K$4,0))</f>
        <v/>
      </c>
    </row>
    <row r="38" spans="1:18" ht="17.25" x14ac:dyDescent="0.25">
      <c r="A38" s="45" t="s">
        <v>106</v>
      </c>
      <c r="B38" s="40"/>
      <c r="C38" s="22" t="str">
        <f t="shared" ref="C38:N38" si="6">IF(AND(C36=0,C35=0,C37=0),"",C36-C35-C37)</f>
        <v/>
      </c>
      <c r="D38" s="22" t="str">
        <f t="shared" si="6"/>
        <v/>
      </c>
      <c r="E38" s="22" t="str">
        <f t="shared" si="6"/>
        <v/>
      </c>
      <c r="F38" s="22" t="str">
        <f t="shared" si="6"/>
        <v/>
      </c>
      <c r="G38" s="22" t="str">
        <f t="shared" si="6"/>
        <v/>
      </c>
      <c r="H38" s="22" t="str">
        <f t="shared" si="6"/>
        <v/>
      </c>
      <c r="I38" s="22" t="str">
        <f t="shared" si="6"/>
        <v/>
      </c>
      <c r="J38" s="22" t="str">
        <f t="shared" si="6"/>
        <v/>
      </c>
      <c r="K38" s="22" t="str">
        <f t="shared" si="6"/>
        <v/>
      </c>
      <c r="L38" s="22" t="str">
        <f t="shared" si="6"/>
        <v/>
      </c>
      <c r="M38" s="22" t="str">
        <f t="shared" si="6"/>
        <v/>
      </c>
      <c r="N38" s="22" t="str">
        <f t="shared" si="6"/>
        <v/>
      </c>
      <c r="O38" s="22">
        <f>SUM(C38:N38)</f>
        <v>0</v>
      </c>
      <c r="P38" s="19" t="str">
        <f>IF($K$4=0,"",ROUND(O38/$K$4,0))</f>
        <v/>
      </c>
    </row>
    <row r="39" spans="1:18" ht="17.25" x14ac:dyDescent="0.25">
      <c r="A39" s="44" t="s">
        <v>85</v>
      </c>
      <c r="B39" s="40"/>
      <c r="C39" s="23" t="str">
        <f t="shared" ref="C39:N39" si="7">IF(C36=0,"",(C37+N(C38))/C36)</f>
        <v/>
      </c>
      <c r="D39" s="23" t="str">
        <f t="shared" si="7"/>
        <v/>
      </c>
      <c r="E39" s="23" t="str">
        <f t="shared" si="7"/>
        <v/>
      </c>
      <c r="F39" s="23" t="str">
        <f t="shared" si="7"/>
        <v/>
      </c>
      <c r="G39" s="23" t="str">
        <f t="shared" si="7"/>
        <v/>
      </c>
      <c r="H39" s="23" t="str">
        <f t="shared" si="7"/>
        <v/>
      </c>
      <c r="I39" s="23" t="str">
        <f t="shared" si="7"/>
        <v/>
      </c>
      <c r="J39" s="23" t="str">
        <f t="shared" si="7"/>
        <v/>
      </c>
      <c r="K39" s="23" t="str">
        <f t="shared" si="7"/>
        <v/>
      </c>
      <c r="L39" s="23" t="str">
        <f t="shared" si="7"/>
        <v/>
      </c>
      <c r="M39" s="23" t="str">
        <f t="shared" si="7"/>
        <v/>
      </c>
      <c r="N39" s="23" t="str">
        <f t="shared" si="7"/>
        <v/>
      </c>
      <c r="O39" s="26" t="str">
        <f>IF(O36=0,"",(O37+O38)/O36)</f>
        <v/>
      </c>
    </row>
    <row r="58" spans="1:18" ht="26.1" customHeight="1" x14ac:dyDescent="0.25">
      <c r="A58" s="39" t="s">
        <v>107</v>
      </c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</row>
    <row r="60" spans="1:18" ht="21.95" customHeight="1" x14ac:dyDescent="0.25">
      <c r="A60" s="42" t="s">
        <v>63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</row>
  </sheetData>
  <mergeCells count="9">
    <mergeCell ref="A38:B38"/>
    <mergeCell ref="M1:R2"/>
    <mergeCell ref="A1:L2"/>
    <mergeCell ref="A37:B37"/>
    <mergeCell ref="A60:R60"/>
    <mergeCell ref="A36:B36"/>
    <mergeCell ref="A58:R58"/>
    <mergeCell ref="A39:B39"/>
    <mergeCell ref="A35:B35"/>
  </mergeCells>
  <conditionalFormatting sqref="C38:O38">
    <cfRule type="expression" dxfId="3" priority="3">
      <formula>AND(ISNUMBER(C38),C38&lt;0)</formula>
    </cfRule>
  </conditionalFormatting>
  <conditionalFormatting sqref="R7:R27">
    <cfRule type="expression" dxfId="2" priority="1">
      <formula>AND(ISNUMBER(R7),R7&lt;0)</formula>
    </cfRule>
  </conditionalFormatting>
  <conditionalFormatting sqref="R30:R33">
    <cfRule type="expression" dxfId="1" priority="2">
      <formula>AND(ISNUMBER(R30),R30&lt;0)</formula>
    </cfRule>
  </conditionalFormatting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46"/>
  <sheetViews>
    <sheetView showGridLines="0" workbookViewId="0"/>
  </sheetViews>
  <sheetFormatPr defaultRowHeight="15" x14ac:dyDescent="0.25"/>
  <cols>
    <col min="1" max="2" width="11" customWidth="1"/>
    <col min="3" max="16" width="10" customWidth="1"/>
    <col min="17" max="17" width="11" customWidth="1"/>
  </cols>
  <sheetData>
    <row r="1" spans="1:17" ht="21.95" customHeight="1" x14ac:dyDescent="0.25">
      <c r="A1" s="43" t="s">
        <v>108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 t="s">
        <v>109</v>
      </c>
      <c r="M1" s="40"/>
      <c r="N1" s="40"/>
      <c r="O1" s="40"/>
      <c r="P1" s="40"/>
      <c r="Q1" s="40"/>
    </row>
    <row r="2" spans="1:17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5.0999999999999996" customHeight="1" x14ac:dyDescent="0.25"/>
    <row r="4" spans="1:17" ht="17.25" x14ac:dyDescent="0.25">
      <c r="A4" s="5" t="s">
        <v>110</v>
      </c>
      <c r="B4" s="46" t="s">
        <v>39</v>
      </c>
      <c r="C4" s="47"/>
      <c r="D4" s="47"/>
      <c r="E4" s="48" t="str">
        <f>IF($B$4="","",IFERROR("締日 "&amp;IF(INDEX(PayShime,MATCH($B$4,PayList,0))="末","末日",INDEX(PayShime,MATCH($B$4,PayList,0))&amp;"日")&amp;"、引落 "&amp;INDEX(PayTsuki,MATCH($B$4,PayList,0))&amp;IF(INDEX(設定!$K$11:$K$18,MATCH($B$4,PayList,0))="末","末日",INDEX(設定!$K$11:$K$18,MATCH($B$4,PayList,0))&amp;"日"),"設定の支払方法にないカードです"))</f>
        <v>締日 日、引落 翌月日</v>
      </c>
      <c r="F4" s="40"/>
      <c r="G4" s="40"/>
      <c r="H4" s="40"/>
      <c r="I4" s="40"/>
      <c r="J4" s="40"/>
      <c r="K4" s="40"/>
    </row>
    <row r="5" spans="1:17" ht="27.95" customHeight="1" x14ac:dyDescent="0.25">
      <c r="A5" s="39" t="s">
        <v>111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</row>
    <row r="6" spans="1:17" x14ac:dyDescent="0.25">
      <c r="C6" s="27" t="s">
        <v>112</v>
      </c>
    </row>
    <row r="7" spans="1:17" ht="17.25" x14ac:dyDescent="0.25">
      <c r="A7" s="16" t="s">
        <v>113</v>
      </c>
      <c r="B7" s="16" t="s">
        <v>114</v>
      </c>
      <c r="C7" s="28">
        <f>EDATE(DATE(設定!$B$5,設定!$B$6,1),1)</f>
        <v>46054</v>
      </c>
      <c r="D7" s="28">
        <f>EDATE(DATE(設定!$B$5,設定!$B$6,1),2)</f>
        <v>46082</v>
      </c>
      <c r="E7" s="28">
        <f>EDATE(DATE(設定!$B$5,設定!$B$6,1),3)</f>
        <v>46113</v>
      </c>
      <c r="F7" s="28">
        <f>EDATE(DATE(設定!$B$5,設定!$B$6,1),4)</f>
        <v>46143</v>
      </c>
      <c r="G7" s="28">
        <f>EDATE(DATE(設定!$B$5,設定!$B$6,1),5)</f>
        <v>46174</v>
      </c>
      <c r="H7" s="28">
        <f>EDATE(DATE(設定!$B$5,設定!$B$6,1),6)</f>
        <v>46204</v>
      </c>
      <c r="I7" s="28">
        <f>EDATE(DATE(設定!$B$5,設定!$B$6,1),7)</f>
        <v>46235</v>
      </c>
      <c r="J7" s="28">
        <f>EDATE(DATE(設定!$B$5,設定!$B$6,1),8)</f>
        <v>46266</v>
      </c>
      <c r="K7" s="28">
        <f>EDATE(DATE(設定!$B$5,設定!$B$6,1),9)</f>
        <v>46296</v>
      </c>
      <c r="L7" s="28">
        <f>EDATE(DATE(設定!$B$5,設定!$B$6,1),10)</f>
        <v>46327</v>
      </c>
      <c r="M7" s="28">
        <f>EDATE(DATE(設定!$B$5,設定!$B$6,1),11)</f>
        <v>46357</v>
      </c>
      <c r="N7" s="28">
        <f>EDATE(DATE(設定!$B$5,設定!$B$6,1),12)</f>
        <v>46388</v>
      </c>
      <c r="O7" s="28">
        <f>EDATE(DATE(設定!$B$5,設定!$B$6,1),13)</f>
        <v>46419</v>
      </c>
      <c r="P7" s="28">
        <f>EDATE(DATE(設定!$B$5,設定!$B$6,1),14)</f>
        <v>46447</v>
      </c>
      <c r="Q7" s="16" t="s">
        <v>115</v>
      </c>
    </row>
    <row r="8" spans="1:17" ht="17.25" x14ac:dyDescent="0.25">
      <c r="A8" s="29">
        <f>EDATE(DATE(設定!$B$5,設定!$B$6,1),0)</f>
        <v>46023</v>
      </c>
      <c r="B8" s="30">
        <f>IF($B$4="",0,CHOOSE(MOD(設定!$B$6-1+0,12)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8" s="25">
        <f>IF($B$4="",0,CHOOSE(MOD(設定!$B$6-1+0,12)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8" s="25">
        <f>IF($B$4="",0,CHOOSE(MOD(設定!$B$6-1+0,12)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8" s="25">
        <f>IF($B$4="",0,CHOOSE(MOD(設定!$B$6-1+0,12)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8" s="25">
        <f>IF($B$4="",0,CHOOSE(MOD(設定!$B$6-1+0,12)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8" s="25">
        <f>IF($B$4="",0,CHOOSE(MOD(設定!$B$6-1+0,12)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8" s="25">
        <f>IF($B$4="",0,CHOOSE(MOD(設定!$B$6-1+0,12)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8" s="25">
        <f>IF($B$4="",0,CHOOSE(MOD(設定!$B$6-1+0,12)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8" s="25">
        <f>IF($B$4="",0,CHOOSE(MOD(設定!$B$6-1+0,12)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8" s="25">
        <f>IF($B$4="",0,CHOOSE(MOD(設定!$B$6-1+0,12)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8" s="25">
        <f>IF($B$4="",0,CHOOSE(MOD(設定!$B$6-1+0,12)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8" s="25">
        <f>IF($B$4="",0,CHOOSE(MOD(設定!$B$6-1+0,12)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8" s="25">
        <f>IF($B$4="",0,CHOOSE(MOD(設定!$B$6-1+0,12)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8" s="25">
        <f>IF($B$4="",0,CHOOSE(MOD(設定!$B$6-1+0,12)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8" s="25">
        <f>IF($B$4="",0,CHOOSE(MOD(設定!$B$6-1+0,12)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8" s="25">
        <f t="shared" ref="Q8:Q19" si="0">SUM(C8:P8)</f>
        <v>0</v>
      </c>
    </row>
    <row r="9" spans="1:17" ht="17.25" x14ac:dyDescent="0.25">
      <c r="A9" s="29">
        <f>EDATE(DATE(設定!$B$5,設定!$B$6,1),1)</f>
        <v>46054</v>
      </c>
      <c r="B9" s="30">
        <f>IF($B$4="",0,CHOOSE(MOD(設定!$B$6-1+1,12)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9" s="25">
        <f>IF($B$4="",0,CHOOSE(MOD(設定!$B$6-1+1,12)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9" s="25">
        <f>IF($B$4="",0,CHOOSE(MOD(設定!$B$6-1+1,12)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9" s="25">
        <f>IF($B$4="",0,CHOOSE(MOD(設定!$B$6-1+1,12)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9" s="25">
        <f>IF($B$4="",0,CHOOSE(MOD(設定!$B$6-1+1,12)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9" s="25">
        <f>IF($B$4="",0,CHOOSE(MOD(設定!$B$6-1+1,12)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9" s="25">
        <f>IF($B$4="",0,CHOOSE(MOD(設定!$B$6-1+1,12)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9" s="25">
        <f>IF($B$4="",0,CHOOSE(MOD(設定!$B$6-1+1,12)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9" s="25">
        <f>IF($B$4="",0,CHOOSE(MOD(設定!$B$6-1+1,12)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9" s="25">
        <f>IF($B$4="",0,CHOOSE(MOD(設定!$B$6-1+1,12)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9" s="25">
        <f>IF($B$4="",0,CHOOSE(MOD(設定!$B$6-1+1,12)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9" s="25">
        <f>IF($B$4="",0,CHOOSE(MOD(設定!$B$6-1+1,12)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9" s="25">
        <f>IF($B$4="",0,CHOOSE(MOD(設定!$B$6-1+1,12)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9" s="25">
        <f>IF($B$4="",0,CHOOSE(MOD(設定!$B$6-1+1,12)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9" s="25">
        <f>IF($B$4="",0,CHOOSE(MOD(設定!$B$6-1+1,12)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9" s="25">
        <f t="shared" si="0"/>
        <v>0</v>
      </c>
    </row>
    <row r="10" spans="1:17" ht="17.25" x14ac:dyDescent="0.25">
      <c r="A10" s="29">
        <f>EDATE(DATE(設定!$B$5,設定!$B$6,1),2)</f>
        <v>46082</v>
      </c>
      <c r="B10" s="30">
        <f>IF($B$4="",0,CHOOSE(MOD(設定!$B$6-1+2,12)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0" s="25">
        <f>IF($B$4="",0,CHOOSE(MOD(設定!$B$6-1+2,12)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0" s="25">
        <f>IF($B$4="",0,CHOOSE(MOD(設定!$B$6-1+2,12)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0" s="25">
        <f>IF($B$4="",0,CHOOSE(MOD(設定!$B$6-1+2,12)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0" s="25">
        <f>IF($B$4="",0,CHOOSE(MOD(設定!$B$6-1+2,12)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0" s="25">
        <f>IF($B$4="",0,CHOOSE(MOD(設定!$B$6-1+2,12)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0" s="25">
        <f>IF($B$4="",0,CHOOSE(MOD(設定!$B$6-1+2,12)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0" s="25">
        <f>IF($B$4="",0,CHOOSE(MOD(設定!$B$6-1+2,12)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0" s="25">
        <f>IF($B$4="",0,CHOOSE(MOD(設定!$B$6-1+2,12)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0" s="25">
        <f>IF($B$4="",0,CHOOSE(MOD(設定!$B$6-1+2,12)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0" s="25">
        <f>IF($B$4="",0,CHOOSE(MOD(設定!$B$6-1+2,12)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0" s="25">
        <f>IF($B$4="",0,CHOOSE(MOD(設定!$B$6-1+2,12)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0" s="25">
        <f>IF($B$4="",0,CHOOSE(MOD(設定!$B$6-1+2,12)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0" s="25">
        <f>IF($B$4="",0,CHOOSE(MOD(設定!$B$6-1+2,12)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0" s="25">
        <f>IF($B$4="",0,CHOOSE(MOD(設定!$B$6-1+2,12)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0" s="25">
        <f t="shared" si="0"/>
        <v>0</v>
      </c>
    </row>
    <row r="11" spans="1:17" ht="17.25" x14ac:dyDescent="0.25">
      <c r="A11" s="29">
        <f>EDATE(DATE(設定!$B$5,設定!$B$6,1),3)</f>
        <v>46113</v>
      </c>
      <c r="B11" s="30">
        <f>IF($B$4="",0,CHOOSE(MOD(設定!$B$6-1+3,12)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1" s="25">
        <f>IF($B$4="",0,CHOOSE(MOD(設定!$B$6-1+3,12)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1" s="25">
        <f>IF($B$4="",0,CHOOSE(MOD(設定!$B$6-1+3,12)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1" s="25">
        <f>IF($B$4="",0,CHOOSE(MOD(設定!$B$6-1+3,12)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1" s="25">
        <f>IF($B$4="",0,CHOOSE(MOD(設定!$B$6-1+3,12)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1" s="25">
        <f>IF($B$4="",0,CHOOSE(MOD(設定!$B$6-1+3,12)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1" s="25">
        <f>IF($B$4="",0,CHOOSE(MOD(設定!$B$6-1+3,12)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1" s="25">
        <f>IF($B$4="",0,CHOOSE(MOD(設定!$B$6-1+3,12)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1" s="25">
        <f>IF($B$4="",0,CHOOSE(MOD(設定!$B$6-1+3,12)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1" s="25">
        <f>IF($B$4="",0,CHOOSE(MOD(設定!$B$6-1+3,12)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1" s="25">
        <f>IF($B$4="",0,CHOOSE(MOD(設定!$B$6-1+3,12)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1" s="25">
        <f>IF($B$4="",0,CHOOSE(MOD(設定!$B$6-1+3,12)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1" s="25">
        <f>IF($B$4="",0,CHOOSE(MOD(設定!$B$6-1+3,12)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1" s="25">
        <f>IF($B$4="",0,CHOOSE(MOD(設定!$B$6-1+3,12)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1" s="25">
        <f>IF($B$4="",0,CHOOSE(MOD(設定!$B$6-1+3,12)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1" s="25">
        <f t="shared" si="0"/>
        <v>0</v>
      </c>
    </row>
    <row r="12" spans="1:17" ht="17.25" x14ac:dyDescent="0.25">
      <c r="A12" s="29">
        <f>EDATE(DATE(設定!$B$5,設定!$B$6,1),4)</f>
        <v>46143</v>
      </c>
      <c r="B12" s="30">
        <f>IF($B$4="",0,CHOOSE(MOD(設定!$B$6-1+4,12)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2" s="25">
        <f>IF($B$4="",0,CHOOSE(MOD(設定!$B$6-1+4,12)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2" s="25">
        <f>IF($B$4="",0,CHOOSE(MOD(設定!$B$6-1+4,12)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2" s="25">
        <f>IF($B$4="",0,CHOOSE(MOD(設定!$B$6-1+4,12)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2" s="25">
        <f>IF($B$4="",0,CHOOSE(MOD(設定!$B$6-1+4,12)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2" s="25">
        <f>IF($B$4="",0,CHOOSE(MOD(設定!$B$6-1+4,12)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2" s="25">
        <f>IF($B$4="",0,CHOOSE(MOD(設定!$B$6-1+4,12)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2" s="25">
        <f>IF($B$4="",0,CHOOSE(MOD(設定!$B$6-1+4,12)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2" s="25">
        <f>IF($B$4="",0,CHOOSE(MOD(設定!$B$6-1+4,12)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2" s="25">
        <f>IF($B$4="",0,CHOOSE(MOD(設定!$B$6-1+4,12)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2" s="25">
        <f>IF($B$4="",0,CHOOSE(MOD(設定!$B$6-1+4,12)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2" s="25">
        <f>IF($B$4="",0,CHOOSE(MOD(設定!$B$6-1+4,12)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2" s="25">
        <f>IF($B$4="",0,CHOOSE(MOD(設定!$B$6-1+4,12)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2" s="25">
        <f>IF($B$4="",0,CHOOSE(MOD(設定!$B$6-1+4,12)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2" s="25">
        <f>IF($B$4="",0,CHOOSE(MOD(設定!$B$6-1+4,12)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2" s="25">
        <f t="shared" si="0"/>
        <v>0</v>
      </c>
    </row>
    <row r="13" spans="1:17" ht="17.25" x14ac:dyDescent="0.25">
      <c r="A13" s="29">
        <f>EDATE(DATE(設定!$B$5,設定!$B$6,1),5)</f>
        <v>46174</v>
      </c>
      <c r="B13" s="30">
        <f>IF($B$4="",0,CHOOSE(MOD(設定!$B$6-1+5,12)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3" s="25">
        <f>IF($B$4="",0,CHOOSE(MOD(設定!$B$6-1+5,12)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3" s="25">
        <f>IF($B$4="",0,CHOOSE(MOD(設定!$B$6-1+5,12)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3" s="25">
        <f>IF($B$4="",0,CHOOSE(MOD(設定!$B$6-1+5,12)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3" s="25">
        <f>IF($B$4="",0,CHOOSE(MOD(設定!$B$6-1+5,12)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3" s="25">
        <f>IF($B$4="",0,CHOOSE(MOD(設定!$B$6-1+5,12)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3" s="25">
        <f>IF($B$4="",0,CHOOSE(MOD(設定!$B$6-1+5,12)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3" s="25">
        <f>IF($B$4="",0,CHOOSE(MOD(設定!$B$6-1+5,12)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3" s="25">
        <f>IF($B$4="",0,CHOOSE(MOD(設定!$B$6-1+5,12)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3" s="25">
        <f>IF($B$4="",0,CHOOSE(MOD(設定!$B$6-1+5,12)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3" s="25">
        <f>IF($B$4="",0,CHOOSE(MOD(設定!$B$6-1+5,12)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3" s="25">
        <f>IF($B$4="",0,CHOOSE(MOD(設定!$B$6-1+5,12)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3" s="25">
        <f>IF($B$4="",0,CHOOSE(MOD(設定!$B$6-1+5,12)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3" s="25">
        <f>IF($B$4="",0,CHOOSE(MOD(設定!$B$6-1+5,12)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3" s="25">
        <f>IF($B$4="",0,CHOOSE(MOD(設定!$B$6-1+5,12)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3" s="25">
        <f t="shared" si="0"/>
        <v>0</v>
      </c>
    </row>
    <row r="14" spans="1:17" ht="17.25" x14ac:dyDescent="0.25">
      <c r="A14" s="29">
        <f>EDATE(DATE(設定!$B$5,設定!$B$6,1),6)</f>
        <v>46204</v>
      </c>
      <c r="B14" s="30">
        <f>IF($B$4="",0,CHOOSE(MOD(設定!$B$6-1+6,12)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4" s="25">
        <f>IF($B$4="",0,CHOOSE(MOD(設定!$B$6-1+6,12)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4" s="25">
        <f>IF($B$4="",0,CHOOSE(MOD(設定!$B$6-1+6,12)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4" s="25">
        <f>IF($B$4="",0,CHOOSE(MOD(設定!$B$6-1+6,12)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4" s="25">
        <f>IF($B$4="",0,CHOOSE(MOD(設定!$B$6-1+6,12)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4" s="25">
        <f>IF($B$4="",0,CHOOSE(MOD(設定!$B$6-1+6,12)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4" s="25">
        <f>IF($B$4="",0,CHOOSE(MOD(設定!$B$6-1+6,12)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4" s="25">
        <f>IF($B$4="",0,CHOOSE(MOD(設定!$B$6-1+6,12)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4" s="25">
        <f>IF($B$4="",0,CHOOSE(MOD(設定!$B$6-1+6,12)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4" s="25">
        <f>IF($B$4="",0,CHOOSE(MOD(設定!$B$6-1+6,12)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4" s="25">
        <f>IF($B$4="",0,CHOOSE(MOD(設定!$B$6-1+6,12)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4" s="25">
        <f>IF($B$4="",0,CHOOSE(MOD(設定!$B$6-1+6,12)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4" s="25">
        <f>IF($B$4="",0,CHOOSE(MOD(設定!$B$6-1+6,12)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4" s="25">
        <f>IF($B$4="",0,CHOOSE(MOD(設定!$B$6-1+6,12)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4" s="25">
        <f>IF($B$4="",0,CHOOSE(MOD(設定!$B$6-1+6,12)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4" s="25">
        <f t="shared" si="0"/>
        <v>0</v>
      </c>
    </row>
    <row r="15" spans="1:17" ht="17.25" x14ac:dyDescent="0.25">
      <c r="A15" s="29">
        <f>EDATE(DATE(設定!$B$5,設定!$B$6,1),7)</f>
        <v>46235</v>
      </c>
      <c r="B15" s="30">
        <f>IF($B$4="",0,CHOOSE(MOD(設定!$B$6-1+7,12)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5" s="25">
        <f>IF($B$4="",0,CHOOSE(MOD(設定!$B$6-1+7,12)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5" s="25">
        <f>IF($B$4="",0,CHOOSE(MOD(設定!$B$6-1+7,12)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5" s="25">
        <f>IF($B$4="",0,CHOOSE(MOD(設定!$B$6-1+7,12)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5" s="25">
        <f>IF($B$4="",0,CHOOSE(MOD(設定!$B$6-1+7,12)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5" s="25">
        <f>IF($B$4="",0,CHOOSE(MOD(設定!$B$6-1+7,12)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5" s="25">
        <f>IF($B$4="",0,CHOOSE(MOD(設定!$B$6-1+7,12)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5" s="25">
        <f>IF($B$4="",0,CHOOSE(MOD(設定!$B$6-1+7,12)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5" s="25">
        <f>IF($B$4="",0,CHOOSE(MOD(設定!$B$6-1+7,12)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5" s="25">
        <f>IF($B$4="",0,CHOOSE(MOD(設定!$B$6-1+7,12)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5" s="25">
        <f>IF($B$4="",0,CHOOSE(MOD(設定!$B$6-1+7,12)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5" s="25">
        <f>IF($B$4="",0,CHOOSE(MOD(設定!$B$6-1+7,12)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5" s="25">
        <f>IF($B$4="",0,CHOOSE(MOD(設定!$B$6-1+7,12)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5" s="25">
        <f>IF($B$4="",0,CHOOSE(MOD(設定!$B$6-1+7,12)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5" s="25">
        <f>IF($B$4="",0,CHOOSE(MOD(設定!$B$6-1+7,12)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5" s="25">
        <f t="shared" si="0"/>
        <v>0</v>
      </c>
    </row>
    <row r="16" spans="1:17" ht="17.25" x14ac:dyDescent="0.25">
      <c r="A16" s="29">
        <f>EDATE(DATE(設定!$B$5,設定!$B$6,1),8)</f>
        <v>46266</v>
      </c>
      <c r="B16" s="30">
        <f>IF($B$4="",0,CHOOSE(MOD(設定!$B$6-1+8,12)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6" s="25">
        <f>IF($B$4="",0,CHOOSE(MOD(設定!$B$6-1+8,12)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6" s="25">
        <f>IF($B$4="",0,CHOOSE(MOD(設定!$B$6-1+8,12)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6" s="25">
        <f>IF($B$4="",0,CHOOSE(MOD(設定!$B$6-1+8,12)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6" s="25">
        <f>IF($B$4="",0,CHOOSE(MOD(設定!$B$6-1+8,12)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6" s="25">
        <f>IF($B$4="",0,CHOOSE(MOD(設定!$B$6-1+8,12)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6" s="25">
        <f>IF($B$4="",0,CHOOSE(MOD(設定!$B$6-1+8,12)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6" s="25">
        <f>IF($B$4="",0,CHOOSE(MOD(設定!$B$6-1+8,12)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6" s="25">
        <f>IF($B$4="",0,CHOOSE(MOD(設定!$B$6-1+8,12)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6" s="25">
        <f>IF($B$4="",0,CHOOSE(MOD(設定!$B$6-1+8,12)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6" s="25">
        <f>IF($B$4="",0,CHOOSE(MOD(設定!$B$6-1+8,12)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6" s="25">
        <f>IF($B$4="",0,CHOOSE(MOD(設定!$B$6-1+8,12)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6" s="25">
        <f>IF($B$4="",0,CHOOSE(MOD(設定!$B$6-1+8,12)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6" s="25">
        <f>IF($B$4="",0,CHOOSE(MOD(設定!$B$6-1+8,12)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6" s="25">
        <f>IF($B$4="",0,CHOOSE(MOD(設定!$B$6-1+8,12)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6" s="25">
        <f t="shared" si="0"/>
        <v>0</v>
      </c>
    </row>
    <row r="17" spans="1:17" ht="17.25" x14ac:dyDescent="0.25">
      <c r="A17" s="29">
        <f>EDATE(DATE(設定!$B$5,設定!$B$6,1),9)</f>
        <v>46296</v>
      </c>
      <c r="B17" s="30">
        <f>IF($B$4="",0,CHOOSE(MOD(設定!$B$6-1+9,12)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7" s="25">
        <f>IF($B$4="",0,CHOOSE(MOD(設定!$B$6-1+9,12)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7" s="25">
        <f>IF($B$4="",0,CHOOSE(MOD(設定!$B$6-1+9,12)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7" s="25">
        <f>IF($B$4="",0,CHOOSE(MOD(設定!$B$6-1+9,12)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7" s="25">
        <f>IF($B$4="",0,CHOOSE(MOD(設定!$B$6-1+9,12)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7" s="25">
        <f>IF($B$4="",0,CHOOSE(MOD(設定!$B$6-1+9,12)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7" s="25">
        <f>IF($B$4="",0,CHOOSE(MOD(設定!$B$6-1+9,12)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7" s="25">
        <f>IF($B$4="",0,CHOOSE(MOD(設定!$B$6-1+9,12)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7" s="25">
        <f>IF($B$4="",0,CHOOSE(MOD(設定!$B$6-1+9,12)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7" s="25">
        <f>IF($B$4="",0,CHOOSE(MOD(設定!$B$6-1+9,12)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7" s="25">
        <f>IF($B$4="",0,CHOOSE(MOD(設定!$B$6-1+9,12)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7" s="25">
        <f>IF($B$4="",0,CHOOSE(MOD(設定!$B$6-1+9,12)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7" s="25">
        <f>IF($B$4="",0,CHOOSE(MOD(設定!$B$6-1+9,12)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7" s="25">
        <f>IF($B$4="",0,CHOOSE(MOD(設定!$B$6-1+9,12)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7" s="25">
        <f>IF($B$4="",0,CHOOSE(MOD(設定!$B$6-1+9,12)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7" s="25">
        <f t="shared" si="0"/>
        <v>0</v>
      </c>
    </row>
    <row r="18" spans="1:17" ht="17.25" x14ac:dyDescent="0.25">
      <c r="A18" s="29">
        <f>EDATE(DATE(設定!$B$5,設定!$B$6,1),10)</f>
        <v>46327</v>
      </c>
      <c r="B18" s="30">
        <f>IF($B$4="",0,CHOOSE(MOD(設定!$B$6-1+10,12)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8" s="25">
        <f>IF($B$4="",0,CHOOSE(MOD(設定!$B$6-1+10,12)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8" s="25">
        <f>IF($B$4="",0,CHOOSE(MOD(設定!$B$6-1+10,12)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8" s="25">
        <f>IF($B$4="",0,CHOOSE(MOD(設定!$B$6-1+10,12)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8" s="25">
        <f>IF($B$4="",0,CHOOSE(MOD(設定!$B$6-1+10,12)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8" s="25">
        <f>IF($B$4="",0,CHOOSE(MOD(設定!$B$6-1+10,12)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8" s="25">
        <f>IF($B$4="",0,CHOOSE(MOD(設定!$B$6-1+10,12)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8" s="25">
        <f>IF($B$4="",0,CHOOSE(MOD(設定!$B$6-1+10,12)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8" s="25">
        <f>IF($B$4="",0,CHOOSE(MOD(設定!$B$6-1+10,12)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8" s="25">
        <f>IF($B$4="",0,CHOOSE(MOD(設定!$B$6-1+10,12)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8" s="25">
        <f>IF($B$4="",0,CHOOSE(MOD(設定!$B$6-1+10,12)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8" s="25">
        <f>IF($B$4="",0,CHOOSE(MOD(設定!$B$6-1+10,12)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8" s="25">
        <f>IF($B$4="",0,CHOOSE(MOD(設定!$B$6-1+10,12)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8" s="25">
        <f>IF($B$4="",0,CHOOSE(MOD(設定!$B$6-1+10,12)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8" s="25">
        <f>IF($B$4="",0,CHOOSE(MOD(設定!$B$6-1+10,12)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8" s="25">
        <f t="shared" si="0"/>
        <v>0</v>
      </c>
    </row>
    <row r="19" spans="1:17" ht="17.25" x14ac:dyDescent="0.25">
      <c r="A19" s="29">
        <f>EDATE(DATE(設定!$B$5,設定!$B$6,1),11)</f>
        <v>46357</v>
      </c>
      <c r="B19" s="30">
        <f>IF($B$4="",0,CHOOSE(MOD(設定!$B$6-1+11,12)+1,SUMIFS('1月'!$D$7:$D$156,'1月'!$E$7:$E$156,$B$4),SUMIFS('2月'!$D$7:$D$156,'2月'!$E$7:$E$156,$B$4),SUMIFS('3月'!$D$7:$D$156,'3月'!$E$7:$E$156,$B$4),SUMIFS('4月'!$D$7:$D$156,'4月'!$E$7:$E$156,$B$4),SUMIFS('5月'!$D$7:$D$156,'5月'!$E$7:$E$156,$B$4),SUMIFS('6月'!$D$7:$D$156,'6月'!$E$7:$E$156,$B$4),SUMIFS('7月'!$D$7:$D$156,'7月'!$E$7:$E$156,$B$4),SUMIFS('8月'!$D$7:$D$156,'8月'!$E$7:$E$156,$B$4),SUMIFS('9月'!$D$7:$D$156,'9月'!$E$7:$E$156,$B$4),SUMIFS('10月'!$D$7:$D$156,'10月'!$E$7:$E$156,$B$4),SUMIFS('11月'!$D$7:$D$156,'11月'!$E$7:$E$156,$B$4),SUMIFS('12月'!$D$7:$D$156,'12月'!$E$7:$E$156,$B$4)))</f>
        <v>0</v>
      </c>
      <c r="C19" s="25">
        <f>IF($B$4="",0,CHOOSE(MOD(設定!$B$6-1+11,12)+1,SUMIFS('1月'!$D$7:$D$156,'1月'!$E$7:$E$156,$B$4,'1月'!$I$7:$I$156,C$7),SUMIFS('2月'!$D$7:$D$156,'2月'!$E$7:$E$156,$B$4,'2月'!$I$7:$I$156,C$7),SUMIFS('3月'!$D$7:$D$156,'3月'!$E$7:$E$156,$B$4,'3月'!$I$7:$I$156,C$7),SUMIFS('4月'!$D$7:$D$156,'4月'!$E$7:$E$156,$B$4,'4月'!$I$7:$I$156,C$7),SUMIFS('5月'!$D$7:$D$156,'5月'!$E$7:$E$156,$B$4,'5月'!$I$7:$I$156,C$7),SUMIFS('6月'!$D$7:$D$156,'6月'!$E$7:$E$156,$B$4,'6月'!$I$7:$I$156,C$7),SUMIFS('7月'!$D$7:$D$156,'7月'!$E$7:$E$156,$B$4,'7月'!$I$7:$I$156,C$7),SUMIFS('8月'!$D$7:$D$156,'8月'!$E$7:$E$156,$B$4,'8月'!$I$7:$I$156,C$7),SUMIFS('9月'!$D$7:$D$156,'9月'!$E$7:$E$156,$B$4,'9月'!$I$7:$I$156,C$7),SUMIFS('10月'!$D$7:$D$156,'10月'!$E$7:$E$156,$B$4,'10月'!$I$7:$I$156,C$7),SUMIFS('11月'!$D$7:$D$156,'11月'!$E$7:$E$156,$B$4,'11月'!$I$7:$I$156,C$7),SUMIFS('12月'!$D$7:$D$156,'12月'!$E$7:$E$156,$B$4,'12月'!$I$7:$I$156,C$7)))</f>
        <v>0</v>
      </c>
      <c r="D19" s="25">
        <f>IF($B$4="",0,CHOOSE(MOD(設定!$B$6-1+11,12)+1,SUMIFS('1月'!$D$7:$D$156,'1月'!$E$7:$E$156,$B$4,'1月'!$I$7:$I$156,D$7),SUMIFS('2月'!$D$7:$D$156,'2月'!$E$7:$E$156,$B$4,'2月'!$I$7:$I$156,D$7),SUMIFS('3月'!$D$7:$D$156,'3月'!$E$7:$E$156,$B$4,'3月'!$I$7:$I$156,D$7),SUMIFS('4月'!$D$7:$D$156,'4月'!$E$7:$E$156,$B$4,'4月'!$I$7:$I$156,D$7),SUMIFS('5月'!$D$7:$D$156,'5月'!$E$7:$E$156,$B$4,'5月'!$I$7:$I$156,D$7),SUMIFS('6月'!$D$7:$D$156,'6月'!$E$7:$E$156,$B$4,'6月'!$I$7:$I$156,D$7),SUMIFS('7月'!$D$7:$D$156,'7月'!$E$7:$E$156,$B$4,'7月'!$I$7:$I$156,D$7),SUMIFS('8月'!$D$7:$D$156,'8月'!$E$7:$E$156,$B$4,'8月'!$I$7:$I$156,D$7),SUMIFS('9月'!$D$7:$D$156,'9月'!$E$7:$E$156,$B$4,'9月'!$I$7:$I$156,D$7),SUMIFS('10月'!$D$7:$D$156,'10月'!$E$7:$E$156,$B$4,'10月'!$I$7:$I$156,D$7),SUMIFS('11月'!$D$7:$D$156,'11月'!$E$7:$E$156,$B$4,'11月'!$I$7:$I$156,D$7),SUMIFS('12月'!$D$7:$D$156,'12月'!$E$7:$E$156,$B$4,'12月'!$I$7:$I$156,D$7)))</f>
        <v>0</v>
      </c>
      <c r="E19" s="25">
        <f>IF($B$4="",0,CHOOSE(MOD(設定!$B$6-1+11,12)+1,SUMIFS('1月'!$D$7:$D$156,'1月'!$E$7:$E$156,$B$4,'1月'!$I$7:$I$156,E$7),SUMIFS('2月'!$D$7:$D$156,'2月'!$E$7:$E$156,$B$4,'2月'!$I$7:$I$156,E$7),SUMIFS('3月'!$D$7:$D$156,'3月'!$E$7:$E$156,$B$4,'3月'!$I$7:$I$156,E$7),SUMIFS('4月'!$D$7:$D$156,'4月'!$E$7:$E$156,$B$4,'4月'!$I$7:$I$156,E$7),SUMIFS('5月'!$D$7:$D$156,'5月'!$E$7:$E$156,$B$4,'5月'!$I$7:$I$156,E$7),SUMIFS('6月'!$D$7:$D$156,'6月'!$E$7:$E$156,$B$4,'6月'!$I$7:$I$156,E$7),SUMIFS('7月'!$D$7:$D$156,'7月'!$E$7:$E$156,$B$4,'7月'!$I$7:$I$156,E$7),SUMIFS('8月'!$D$7:$D$156,'8月'!$E$7:$E$156,$B$4,'8月'!$I$7:$I$156,E$7),SUMIFS('9月'!$D$7:$D$156,'9月'!$E$7:$E$156,$B$4,'9月'!$I$7:$I$156,E$7),SUMIFS('10月'!$D$7:$D$156,'10月'!$E$7:$E$156,$B$4,'10月'!$I$7:$I$156,E$7),SUMIFS('11月'!$D$7:$D$156,'11月'!$E$7:$E$156,$B$4,'11月'!$I$7:$I$156,E$7),SUMIFS('12月'!$D$7:$D$156,'12月'!$E$7:$E$156,$B$4,'12月'!$I$7:$I$156,E$7)))</f>
        <v>0</v>
      </c>
      <c r="F19" s="25">
        <f>IF($B$4="",0,CHOOSE(MOD(設定!$B$6-1+11,12)+1,SUMIFS('1月'!$D$7:$D$156,'1月'!$E$7:$E$156,$B$4,'1月'!$I$7:$I$156,F$7),SUMIFS('2月'!$D$7:$D$156,'2月'!$E$7:$E$156,$B$4,'2月'!$I$7:$I$156,F$7),SUMIFS('3月'!$D$7:$D$156,'3月'!$E$7:$E$156,$B$4,'3月'!$I$7:$I$156,F$7),SUMIFS('4月'!$D$7:$D$156,'4月'!$E$7:$E$156,$B$4,'4月'!$I$7:$I$156,F$7),SUMIFS('5月'!$D$7:$D$156,'5月'!$E$7:$E$156,$B$4,'5月'!$I$7:$I$156,F$7),SUMIFS('6月'!$D$7:$D$156,'6月'!$E$7:$E$156,$B$4,'6月'!$I$7:$I$156,F$7),SUMIFS('7月'!$D$7:$D$156,'7月'!$E$7:$E$156,$B$4,'7月'!$I$7:$I$156,F$7),SUMIFS('8月'!$D$7:$D$156,'8月'!$E$7:$E$156,$B$4,'8月'!$I$7:$I$156,F$7),SUMIFS('9月'!$D$7:$D$156,'9月'!$E$7:$E$156,$B$4,'9月'!$I$7:$I$156,F$7),SUMIFS('10月'!$D$7:$D$156,'10月'!$E$7:$E$156,$B$4,'10月'!$I$7:$I$156,F$7),SUMIFS('11月'!$D$7:$D$156,'11月'!$E$7:$E$156,$B$4,'11月'!$I$7:$I$156,F$7),SUMIFS('12月'!$D$7:$D$156,'12月'!$E$7:$E$156,$B$4,'12月'!$I$7:$I$156,F$7)))</f>
        <v>0</v>
      </c>
      <c r="G19" s="25">
        <f>IF($B$4="",0,CHOOSE(MOD(設定!$B$6-1+11,12)+1,SUMIFS('1月'!$D$7:$D$156,'1月'!$E$7:$E$156,$B$4,'1月'!$I$7:$I$156,G$7),SUMIFS('2月'!$D$7:$D$156,'2月'!$E$7:$E$156,$B$4,'2月'!$I$7:$I$156,G$7),SUMIFS('3月'!$D$7:$D$156,'3月'!$E$7:$E$156,$B$4,'3月'!$I$7:$I$156,G$7),SUMIFS('4月'!$D$7:$D$156,'4月'!$E$7:$E$156,$B$4,'4月'!$I$7:$I$156,G$7),SUMIFS('5月'!$D$7:$D$156,'5月'!$E$7:$E$156,$B$4,'5月'!$I$7:$I$156,G$7),SUMIFS('6月'!$D$7:$D$156,'6月'!$E$7:$E$156,$B$4,'6月'!$I$7:$I$156,G$7),SUMIFS('7月'!$D$7:$D$156,'7月'!$E$7:$E$156,$B$4,'7月'!$I$7:$I$156,G$7),SUMIFS('8月'!$D$7:$D$156,'8月'!$E$7:$E$156,$B$4,'8月'!$I$7:$I$156,G$7),SUMIFS('9月'!$D$7:$D$156,'9月'!$E$7:$E$156,$B$4,'9月'!$I$7:$I$156,G$7),SUMIFS('10月'!$D$7:$D$156,'10月'!$E$7:$E$156,$B$4,'10月'!$I$7:$I$156,G$7),SUMIFS('11月'!$D$7:$D$156,'11月'!$E$7:$E$156,$B$4,'11月'!$I$7:$I$156,G$7),SUMIFS('12月'!$D$7:$D$156,'12月'!$E$7:$E$156,$B$4,'12月'!$I$7:$I$156,G$7)))</f>
        <v>0</v>
      </c>
      <c r="H19" s="25">
        <f>IF($B$4="",0,CHOOSE(MOD(設定!$B$6-1+11,12)+1,SUMIFS('1月'!$D$7:$D$156,'1月'!$E$7:$E$156,$B$4,'1月'!$I$7:$I$156,H$7),SUMIFS('2月'!$D$7:$D$156,'2月'!$E$7:$E$156,$B$4,'2月'!$I$7:$I$156,H$7),SUMIFS('3月'!$D$7:$D$156,'3月'!$E$7:$E$156,$B$4,'3月'!$I$7:$I$156,H$7),SUMIFS('4月'!$D$7:$D$156,'4月'!$E$7:$E$156,$B$4,'4月'!$I$7:$I$156,H$7),SUMIFS('5月'!$D$7:$D$156,'5月'!$E$7:$E$156,$B$4,'5月'!$I$7:$I$156,H$7),SUMIFS('6月'!$D$7:$D$156,'6月'!$E$7:$E$156,$B$4,'6月'!$I$7:$I$156,H$7),SUMIFS('7月'!$D$7:$D$156,'7月'!$E$7:$E$156,$B$4,'7月'!$I$7:$I$156,H$7),SUMIFS('8月'!$D$7:$D$156,'8月'!$E$7:$E$156,$B$4,'8月'!$I$7:$I$156,H$7),SUMIFS('9月'!$D$7:$D$156,'9月'!$E$7:$E$156,$B$4,'9月'!$I$7:$I$156,H$7),SUMIFS('10月'!$D$7:$D$156,'10月'!$E$7:$E$156,$B$4,'10月'!$I$7:$I$156,H$7),SUMIFS('11月'!$D$7:$D$156,'11月'!$E$7:$E$156,$B$4,'11月'!$I$7:$I$156,H$7),SUMIFS('12月'!$D$7:$D$156,'12月'!$E$7:$E$156,$B$4,'12月'!$I$7:$I$156,H$7)))</f>
        <v>0</v>
      </c>
      <c r="I19" s="25">
        <f>IF($B$4="",0,CHOOSE(MOD(設定!$B$6-1+11,12)+1,SUMIFS('1月'!$D$7:$D$156,'1月'!$E$7:$E$156,$B$4,'1月'!$I$7:$I$156,I$7),SUMIFS('2月'!$D$7:$D$156,'2月'!$E$7:$E$156,$B$4,'2月'!$I$7:$I$156,I$7),SUMIFS('3月'!$D$7:$D$156,'3月'!$E$7:$E$156,$B$4,'3月'!$I$7:$I$156,I$7),SUMIFS('4月'!$D$7:$D$156,'4月'!$E$7:$E$156,$B$4,'4月'!$I$7:$I$156,I$7),SUMIFS('5月'!$D$7:$D$156,'5月'!$E$7:$E$156,$B$4,'5月'!$I$7:$I$156,I$7),SUMIFS('6月'!$D$7:$D$156,'6月'!$E$7:$E$156,$B$4,'6月'!$I$7:$I$156,I$7),SUMIFS('7月'!$D$7:$D$156,'7月'!$E$7:$E$156,$B$4,'7月'!$I$7:$I$156,I$7),SUMIFS('8月'!$D$7:$D$156,'8月'!$E$7:$E$156,$B$4,'8月'!$I$7:$I$156,I$7),SUMIFS('9月'!$D$7:$D$156,'9月'!$E$7:$E$156,$B$4,'9月'!$I$7:$I$156,I$7),SUMIFS('10月'!$D$7:$D$156,'10月'!$E$7:$E$156,$B$4,'10月'!$I$7:$I$156,I$7),SUMIFS('11月'!$D$7:$D$156,'11月'!$E$7:$E$156,$B$4,'11月'!$I$7:$I$156,I$7),SUMIFS('12月'!$D$7:$D$156,'12月'!$E$7:$E$156,$B$4,'12月'!$I$7:$I$156,I$7)))</f>
        <v>0</v>
      </c>
      <c r="J19" s="25">
        <f>IF($B$4="",0,CHOOSE(MOD(設定!$B$6-1+11,12)+1,SUMIFS('1月'!$D$7:$D$156,'1月'!$E$7:$E$156,$B$4,'1月'!$I$7:$I$156,J$7),SUMIFS('2月'!$D$7:$D$156,'2月'!$E$7:$E$156,$B$4,'2月'!$I$7:$I$156,J$7),SUMIFS('3月'!$D$7:$D$156,'3月'!$E$7:$E$156,$B$4,'3月'!$I$7:$I$156,J$7),SUMIFS('4月'!$D$7:$D$156,'4月'!$E$7:$E$156,$B$4,'4月'!$I$7:$I$156,J$7),SUMIFS('5月'!$D$7:$D$156,'5月'!$E$7:$E$156,$B$4,'5月'!$I$7:$I$156,J$7),SUMIFS('6月'!$D$7:$D$156,'6月'!$E$7:$E$156,$B$4,'6月'!$I$7:$I$156,J$7),SUMIFS('7月'!$D$7:$D$156,'7月'!$E$7:$E$156,$B$4,'7月'!$I$7:$I$156,J$7),SUMIFS('8月'!$D$7:$D$156,'8月'!$E$7:$E$156,$B$4,'8月'!$I$7:$I$156,J$7),SUMIFS('9月'!$D$7:$D$156,'9月'!$E$7:$E$156,$B$4,'9月'!$I$7:$I$156,J$7),SUMIFS('10月'!$D$7:$D$156,'10月'!$E$7:$E$156,$B$4,'10月'!$I$7:$I$156,J$7),SUMIFS('11月'!$D$7:$D$156,'11月'!$E$7:$E$156,$B$4,'11月'!$I$7:$I$156,J$7),SUMIFS('12月'!$D$7:$D$156,'12月'!$E$7:$E$156,$B$4,'12月'!$I$7:$I$156,J$7)))</f>
        <v>0</v>
      </c>
      <c r="K19" s="25">
        <f>IF($B$4="",0,CHOOSE(MOD(設定!$B$6-1+11,12)+1,SUMIFS('1月'!$D$7:$D$156,'1月'!$E$7:$E$156,$B$4,'1月'!$I$7:$I$156,K$7),SUMIFS('2月'!$D$7:$D$156,'2月'!$E$7:$E$156,$B$4,'2月'!$I$7:$I$156,K$7),SUMIFS('3月'!$D$7:$D$156,'3月'!$E$7:$E$156,$B$4,'3月'!$I$7:$I$156,K$7),SUMIFS('4月'!$D$7:$D$156,'4月'!$E$7:$E$156,$B$4,'4月'!$I$7:$I$156,K$7),SUMIFS('5月'!$D$7:$D$156,'5月'!$E$7:$E$156,$B$4,'5月'!$I$7:$I$156,K$7),SUMIFS('6月'!$D$7:$D$156,'6月'!$E$7:$E$156,$B$4,'6月'!$I$7:$I$156,K$7),SUMIFS('7月'!$D$7:$D$156,'7月'!$E$7:$E$156,$B$4,'7月'!$I$7:$I$156,K$7),SUMIFS('8月'!$D$7:$D$156,'8月'!$E$7:$E$156,$B$4,'8月'!$I$7:$I$156,K$7),SUMIFS('9月'!$D$7:$D$156,'9月'!$E$7:$E$156,$B$4,'9月'!$I$7:$I$156,K$7),SUMIFS('10月'!$D$7:$D$156,'10月'!$E$7:$E$156,$B$4,'10月'!$I$7:$I$156,K$7),SUMIFS('11月'!$D$7:$D$156,'11月'!$E$7:$E$156,$B$4,'11月'!$I$7:$I$156,K$7),SUMIFS('12月'!$D$7:$D$156,'12月'!$E$7:$E$156,$B$4,'12月'!$I$7:$I$156,K$7)))</f>
        <v>0</v>
      </c>
      <c r="L19" s="25">
        <f>IF($B$4="",0,CHOOSE(MOD(設定!$B$6-1+11,12)+1,SUMIFS('1月'!$D$7:$D$156,'1月'!$E$7:$E$156,$B$4,'1月'!$I$7:$I$156,L$7),SUMIFS('2月'!$D$7:$D$156,'2月'!$E$7:$E$156,$B$4,'2月'!$I$7:$I$156,L$7),SUMIFS('3月'!$D$7:$D$156,'3月'!$E$7:$E$156,$B$4,'3月'!$I$7:$I$156,L$7),SUMIFS('4月'!$D$7:$D$156,'4月'!$E$7:$E$156,$B$4,'4月'!$I$7:$I$156,L$7),SUMIFS('5月'!$D$7:$D$156,'5月'!$E$7:$E$156,$B$4,'5月'!$I$7:$I$156,L$7),SUMIFS('6月'!$D$7:$D$156,'6月'!$E$7:$E$156,$B$4,'6月'!$I$7:$I$156,L$7),SUMIFS('7月'!$D$7:$D$156,'7月'!$E$7:$E$156,$B$4,'7月'!$I$7:$I$156,L$7),SUMIFS('8月'!$D$7:$D$156,'8月'!$E$7:$E$156,$B$4,'8月'!$I$7:$I$156,L$7),SUMIFS('9月'!$D$7:$D$156,'9月'!$E$7:$E$156,$B$4,'9月'!$I$7:$I$156,L$7),SUMIFS('10月'!$D$7:$D$156,'10月'!$E$7:$E$156,$B$4,'10月'!$I$7:$I$156,L$7),SUMIFS('11月'!$D$7:$D$156,'11月'!$E$7:$E$156,$B$4,'11月'!$I$7:$I$156,L$7),SUMIFS('12月'!$D$7:$D$156,'12月'!$E$7:$E$156,$B$4,'12月'!$I$7:$I$156,L$7)))</f>
        <v>0</v>
      </c>
      <c r="M19" s="25">
        <f>IF($B$4="",0,CHOOSE(MOD(設定!$B$6-1+11,12)+1,SUMIFS('1月'!$D$7:$D$156,'1月'!$E$7:$E$156,$B$4,'1月'!$I$7:$I$156,M$7),SUMIFS('2月'!$D$7:$D$156,'2月'!$E$7:$E$156,$B$4,'2月'!$I$7:$I$156,M$7),SUMIFS('3月'!$D$7:$D$156,'3月'!$E$7:$E$156,$B$4,'3月'!$I$7:$I$156,M$7),SUMIFS('4月'!$D$7:$D$156,'4月'!$E$7:$E$156,$B$4,'4月'!$I$7:$I$156,M$7),SUMIFS('5月'!$D$7:$D$156,'5月'!$E$7:$E$156,$B$4,'5月'!$I$7:$I$156,M$7),SUMIFS('6月'!$D$7:$D$156,'6月'!$E$7:$E$156,$B$4,'6月'!$I$7:$I$156,M$7),SUMIFS('7月'!$D$7:$D$156,'7月'!$E$7:$E$156,$B$4,'7月'!$I$7:$I$156,M$7),SUMIFS('8月'!$D$7:$D$156,'8月'!$E$7:$E$156,$B$4,'8月'!$I$7:$I$156,M$7),SUMIFS('9月'!$D$7:$D$156,'9月'!$E$7:$E$156,$B$4,'9月'!$I$7:$I$156,M$7),SUMIFS('10月'!$D$7:$D$156,'10月'!$E$7:$E$156,$B$4,'10月'!$I$7:$I$156,M$7),SUMIFS('11月'!$D$7:$D$156,'11月'!$E$7:$E$156,$B$4,'11月'!$I$7:$I$156,M$7),SUMIFS('12月'!$D$7:$D$156,'12月'!$E$7:$E$156,$B$4,'12月'!$I$7:$I$156,M$7)))</f>
        <v>0</v>
      </c>
      <c r="N19" s="25">
        <f>IF($B$4="",0,CHOOSE(MOD(設定!$B$6-1+11,12)+1,SUMIFS('1月'!$D$7:$D$156,'1月'!$E$7:$E$156,$B$4,'1月'!$I$7:$I$156,N$7),SUMIFS('2月'!$D$7:$D$156,'2月'!$E$7:$E$156,$B$4,'2月'!$I$7:$I$156,N$7),SUMIFS('3月'!$D$7:$D$156,'3月'!$E$7:$E$156,$B$4,'3月'!$I$7:$I$156,N$7),SUMIFS('4月'!$D$7:$D$156,'4月'!$E$7:$E$156,$B$4,'4月'!$I$7:$I$156,N$7),SUMIFS('5月'!$D$7:$D$156,'5月'!$E$7:$E$156,$B$4,'5月'!$I$7:$I$156,N$7),SUMIFS('6月'!$D$7:$D$156,'6月'!$E$7:$E$156,$B$4,'6月'!$I$7:$I$156,N$7),SUMIFS('7月'!$D$7:$D$156,'7月'!$E$7:$E$156,$B$4,'7月'!$I$7:$I$156,N$7),SUMIFS('8月'!$D$7:$D$156,'8月'!$E$7:$E$156,$B$4,'8月'!$I$7:$I$156,N$7),SUMIFS('9月'!$D$7:$D$156,'9月'!$E$7:$E$156,$B$4,'9月'!$I$7:$I$156,N$7),SUMIFS('10月'!$D$7:$D$156,'10月'!$E$7:$E$156,$B$4,'10月'!$I$7:$I$156,N$7),SUMIFS('11月'!$D$7:$D$156,'11月'!$E$7:$E$156,$B$4,'11月'!$I$7:$I$156,N$7),SUMIFS('12月'!$D$7:$D$156,'12月'!$E$7:$E$156,$B$4,'12月'!$I$7:$I$156,N$7)))</f>
        <v>0</v>
      </c>
      <c r="O19" s="25">
        <f>IF($B$4="",0,CHOOSE(MOD(設定!$B$6-1+11,12)+1,SUMIFS('1月'!$D$7:$D$156,'1月'!$E$7:$E$156,$B$4,'1月'!$I$7:$I$156,O$7),SUMIFS('2月'!$D$7:$D$156,'2月'!$E$7:$E$156,$B$4,'2月'!$I$7:$I$156,O$7),SUMIFS('3月'!$D$7:$D$156,'3月'!$E$7:$E$156,$B$4,'3月'!$I$7:$I$156,O$7),SUMIFS('4月'!$D$7:$D$156,'4月'!$E$7:$E$156,$B$4,'4月'!$I$7:$I$156,O$7),SUMIFS('5月'!$D$7:$D$156,'5月'!$E$7:$E$156,$B$4,'5月'!$I$7:$I$156,O$7),SUMIFS('6月'!$D$7:$D$156,'6月'!$E$7:$E$156,$B$4,'6月'!$I$7:$I$156,O$7),SUMIFS('7月'!$D$7:$D$156,'7月'!$E$7:$E$156,$B$4,'7月'!$I$7:$I$156,O$7),SUMIFS('8月'!$D$7:$D$156,'8月'!$E$7:$E$156,$B$4,'8月'!$I$7:$I$156,O$7),SUMIFS('9月'!$D$7:$D$156,'9月'!$E$7:$E$156,$B$4,'9月'!$I$7:$I$156,O$7),SUMIFS('10月'!$D$7:$D$156,'10月'!$E$7:$E$156,$B$4,'10月'!$I$7:$I$156,O$7),SUMIFS('11月'!$D$7:$D$156,'11月'!$E$7:$E$156,$B$4,'11月'!$I$7:$I$156,O$7),SUMIFS('12月'!$D$7:$D$156,'12月'!$E$7:$E$156,$B$4,'12月'!$I$7:$I$156,O$7)))</f>
        <v>0</v>
      </c>
      <c r="P19" s="25">
        <f>IF($B$4="",0,CHOOSE(MOD(設定!$B$6-1+11,12)+1,SUMIFS('1月'!$D$7:$D$156,'1月'!$E$7:$E$156,$B$4,'1月'!$I$7:$I$156,P$7),SUMIFS('2月'!$D$7:$D$156,'2月'!$E$7:$E$156,$B$4,'2月'!$I$7:$I$156,P$7),SUMIFS('3月'!$D$7:$D$156,'3月'!$E$7:$E$156,$B$4,'3月'!$I$7:$I$156,P$7),SUMIFS('4月'!$D$7:$D$156,'4月'!$E$7:$E$156,$B$4,'4月'!$I$7:$I$156,P$7),SUMIFS('5月'!$D$7:$D$156,'5月'!$E$7:$E$156,$B$4,'5月'!$I$7:$I$156,P$7),SUMIFS('6月'!$D$7:$D$156,'6月'!$E$7:$E$156,$B$4,'6月'!$I$7:$I$156,P$7),SUMIFS('7月'!$D$7:$D$156,'7月'!$E$7:$E$156,$B$4,'7月'!$I$7:$I$156,P$7),SUMIFS('8月'!$D$7:$D$156,'8月'!$E$7:$E$156,$B$4,'8月'!$I$7:$I$156,P$7),SUMIFS('9月'!$D$7:$D$156,'9月'!$E$7:$E$156,$B$4,'9月'!$I$7:$I$156,P$7),SUMIFS('10月'!$D$7:$D$156,'10月'!$E$7:$E$156,$B$4,'10月'!$I$7:$I$156,P$7),SUMIFS('11月'!$D$7:$D$156,'11月'!$E$7:$E$156,$B$4,'11月'!$I$7:$I$156,P$7),SUMIFS('12月'!$D$7:$D$156,'12月'!$E$7:$E$156,$B$4,'12月'!$I$7:$I$156,P$7)))</f>
        <v>0</v>
      </c>
      <c r="Q19" s="25">
        <f t="shared" si="0"/>
        <v>0</v>
      </c>
    </row>
    <row r="20" spans="1:17" ht="17.25" x14ac:dyDescent="0.35">
      <c r="A20" s="20" t="s">
        <v>116</v>
      </c>
      <c r="B20" s="31">
        <f t="shared" ref="B20:Q20" si="1">SUM(B8:B19)</f>
        <v>0</v>
      </c>
      <c r="C20" s="31">
        <f t="shared" si="1"/>
        <v>0</v>
      </c>
      <c r="D20" s="31">
        <f t="shared" si="1"/>
        <v>0</v>
      </c>
      <c r="E20" s="31">
        <f t="shared" si="1"/>
        <v>0</v>
      </c>
      <c r="F20" s="31">
        <f t="shared" si="1"/>
        <v>0</v>
      </c>
      <c r="G20" s="31">
        <f t="shared" si="1"/>
        <v>0</v>
      </c>
      <c r="H20" s="31">
        <f t="shared" si="1"/>
        <v>0</v>
      </c>
      <c r="I20" s="31">
        <f t="shared" si="1"/>
        <v>0</v>
      </c>
      <c r="J20" s="31">
        <f t="shared" si="1"/>
        <v>0</v>
      </c>
      <c r="K20" s="31">
        <f t="shared" si="1"/>
        <v>0</v>
      </c>
      <c r="L20" s="31">
        <f t="shared" si="1"/>
        <v>0</v>
      </c>
      <c r="M20" s="31">
        <f t="shared" si="1"/>
        <v>0</v>
      </c>
      <c r="N20" s="31">
        <f t="shared" si="1"/>
        <v>0</v>
      </c>
      <c r="O20" s="31">
        <f t="shared" si="1"/>
        <v>0</v>
      </c>
      <c r="P20" s="31">
        <f t="shared" si="1"/>
        <v>0</v>
      </c>
      <c r="Q20" s="31">
        <f t="shared" si="1"/>
        <v>0</v>
      </c>
    </row>
    <row r="21" spans="1:17" ht="30" customHeight="1" x14ac:dyDescent="0.25">
      <c r="A21" s="39" t="s">
        <v>117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4" spans="1:17" ht="18" x14ac:dyDescent="0.35">
      <c r="A24" s="32" t="s">
        <v>118</v>
      </c>
    </row>
    <row r="25" spans="1:17" ht="30" customHeight="1" x14ac:dyDescent="0.25">
      <c r="A25" s="10" t="s">
        <v>119</v>
      </c>
      <c r="B25" s="10" t="str">
        <f>IF(設定!$M$11="","カード1",設定!$M$11)</f>
        <v>クレジットカード</v>
      </c>
      <c r="C25" s="10" t="str">
        <f>IF(設定!$M$12="","カード2",設定!$M$12)</f>
        <v>カード2</v>
      </c>
      <c r="D25" s="10" t="str">
        <f>IF(設定!$M$13="","カード3",設定!$M$13)</f>
        <v>カード3</v>
      </c>
      <c r="E25" s="10" t="str">
        <f>IF(設定!$M$14="","カード4",設定!$M$14)</f>
        <v>カード4</v>
      </c>
      <c r="F25" s="10" t="s">
        <v>120</v>
      </c>
      <c r="G25" s="10" t="s">
        <v>121</v>
      </c>
      <c r="H25" s="10" t="s">
        <v>122</v>
      </c>
    </row>
    <row r="26" spans="1:17" ht="17.25" x14ac:dyDescent="0.25">
      <c r="A26" s="29">
        <f>EDATE(DATE(設定!$B$5,設定!$B$6,1),0)</f>
        <v>46023</v>
      </c>
      <c r="B26" s="25">
        <f>IF(設定!$M$11="","",SUMIFS('1月'!$D$7:$D$156,'1月'!$E$7:$E$156,設定!$M$11,'1月'!$I$7:$I$156,$A26)+SUMIFS('2月'!$D$7:$D$156,'2月'!$E$7:$E$156,設定!$M$11,'2月'!$I$7:$I$156,$A26)+SUMIFS('3月'!$D$7:$D$156,'3月'!$E$7:$E$156,設定!$M$11,'3月'!$I$7:$I$156,$A26)+SUMIFS('4月'!$D$7:$D$156,'4月'!$E$7:$E$156,設定!$M$11,'4月'!$I$7:$I$156,$A26)+SUMIFS('5月'!$D$7:$D$156,'5月'!$E$7:$E$156,設定!$M$11,'5月'!$I$7:$I$156,$A26)+SUMIFS('6月'!$D$7:$D$156,'6月'!$E$7:$E$156,設定!$M$11,'6月'!$I$7:$I$156,$A26)+SUMIFS('7月'!$D$7:$D$156,'7月'!$E$7:$E$156,設定!$M$11,'7月'!$I$7:$I$156,$A26)+SUMIFS('8月'!$D$7:$D$156,'8月'!$E$7:$E$156,設定!$M$11,'8月'!$I$7:$I$156,$A26)+SUMIFS('9月'!$D$7:$D$156,'9月'!$E$7:$E$156,設定!$M$11,'9月'!$I$7:$I$156,$A26)+SUMIFS('10月'!$D$7:$D$156,'10月'!$E$7:$E$156,設定!$M$11,'10月'!$I$7:$I$156,$A26)+SUMIFS('11月'!$D$7:$D$156,'11月'!$E$7:$E$156,設定!$M$11,'11月'!$I$7:$I$156,$A26)+SUMIFS('12月'!$D$7:$D$156,'12月'!$E$7:$E$156,設定!$M$11,'12月'!$I$7:$I$156,$A26))</f>
        <v>0</v>
      </c>
      <c r="C26" s="25" t="str">
        <f>IF(設定!$M$12="","",SUMIFS('1月'!$D$7:$D$156,'1月'!$E$7:$E$156,設定!$M$12,'1月'!$I$7:$I$156,$A26)+SUMIFS('2月'!$D$7:$D$156,'2月'!$E$7:$E$156,設定!$M$12,'2月'!$I$7:$I$156,$A26)+SUMIFS('3月'!$D$7:$D$156,'3月'!$E$7:$E$156,設定!$M$12,'3月'!$I$7:$I$156,$A26)+SUMIFS('4月'!$D$7:$D$156,'4月'!$E$7:$E$156,設定!$M$12,'4月'!$I$7:$I$156,$A26)+SUMIFS('5月'!$D$7:$D$156,'5月'!$E$7:$E$156,設定!$M$12,'5月'!$I$7:$I$156,$A26)+SUMIFS('6月'!$D$7:$D$156,'6月'!$E$7:$E$156,設定!$M$12,'6月'!$I$7:$I$156,$A26)+SUMIFS('7月'!$D$7:$D$156,'7月'!$E$7:$E$156,設定!$M$12,'7月'!$I$7:$I$156,$A26)+SUMIFS('8月'!$D$7:$D$156,'8月'!$E$7:$E$156,設定!$M$12,'8月'!$I$7:$I$156,$A26)+SUMIFS('9月'!$D$7:$D$156,'9月'!$E$7:$E$156,設定!$M$12,'9月'!$I$7:$I$156,$A26)+SUMIFS('10月'!$D$7:$D$156,'10月'!$E$7:$E$156,設定!$M$12,'10月'!$I$7:$I$156,$A26)+SUMIFS('11月'!$D$7:$D$156,'11月'!$E$7:$E$156,設定!$M$12,'11月'!$I$7:$I$156,$A26)+SUMIFS('12月'!$D$7:$D$156,'12月'!$E$7:$E$156,設定!$M$12,'12月'!$I$7:$I$156,$A26))</f>
        <v/>
      </c>
      <c r="D26" s="25" t="str">
        <f>IF(設定!$M$13="","",SUMIFS('1月'!$D$7:$D$156,'1月'!$E$7:$E$156,設定!$M$13,'1月'!$I$7:$I$156,$A26)+SUMIFS('2月'!$D$7:$D$156,'2月'!$E$7:$E$156,設定!$M$13,'2月'!$I$7:$I$156,$A26)+SUMIFS('3月'!$D$7:$D$156,'3月'!$E$7:$E$156,設定!$M$13,'3月'!$I$7:$I$156,$A26)+SUMIFS('4月'!$D$7:$D$156,'4月'!$E$7:$E$156,設定!$M$13,'4月'!$I$7:$I$156,$A26)+SUMIFS('5月'!$D$7:$D$156,'5月'!$E$7:$E$156,設定!$M$13,'5月'!$I$7:$I$156,$A26)+SUMIFS('6月'!$D$7:$D$156,'6月'!$E$7:$E$156,設定!$M$13,'6月'!$I$7:$I$156,$A26)+SUMIFS('7月'!$D$7:$D$156,'7月'!$E$7:$E$156,設定!$M$13,'7月'!$I$7:$I$156,$A26)+SUMIFS('8月'!$D$7:$D$156,'8月'!$E$7:$E$156,設定!$M$13,'8月'!$I$7:$I$156,$A26)+SUMIFS('9月'!$D$7:$D$156,'9月'!$E$7:$E$156,設定!$M$13,'9月'!$I$7:$I$156,$A26)+SUMIFS('10月'!$D$7:$D$156,'10月'!$E$7:$E$156,設定!$M$13,'10月'!$I$7:$I$156,$A26)+SUMIFS('11月'!$D$7:$D$156,'11月'!$E$7:$E$156,設定!$M$13,'11月'!$I$7:$I$156,$A26)+SUMIFS('12月'!$D$7:$D$156,'12月'!$E$7:$E$156,設定!$M$13,'12月'!$I$7:$I$156,$A26))</f>
        <v/>
      </c>
      <c r="E26" s="25" t="str">
        <f>IF(設定!$M$14="","",SUMIFS('1月'!$D$7:$D$156,'1月'!$E$7:$E$156,設定!$M$14,'1月'!$I$7:$I$156,$A26)+SUMIFS('2月'!$D$7:$D$156,'2月'!$E$7:$E$156,設定!$M$14,'2月'!$I$7:$I$156,$A26)+SUMIFS('3月'!$D$7:$D$156,'3月'!$E$7:$E$156,設定!$M$14,'3月'!$I$7:$I$156,$A26)+SUMIFS('4月'!$D$7:$D$156,'4月'!$E$7:$E$156,設定!$M$14,'4月'!$I$7:$I$156,$A26)+SUMIFS('5月'!$D$7:$D$156,'5月'!$E$7:$E$156,設定!$M$14,'5月'!$I$7:$I$156,$A26)+SUMIFS('6月'!$D$7:$D$156,'6月'!$E$7:$E$156,設定!$M$14,'6月'!$I$7:$I$156,$A26)+SUMIFS('7月'!$D$7:$D$156,'7月'!$E$7:$E$156,設定!$M$14,'7月'!$I$7:$I$156,$A26)+SUMIFS('8月'!$D$7:$D$156,'8月'!$E$7:$E$156,設定!$M$14,'8月'!$I$7:$I$156,$A26)+SUMIFS('9月'!$D$7:$D$156,'9月'!$E$7:$E$156,設定!$M$14,'9月'!$I$7:$I$156,$A26)+SUMIFS('10月'!$D$7:$D$156,'10月'!$E$7:$E$156,設定!$M$14,'10月'!$I$7:$I$156,$A26)+SUMIFS('11月'!$D$7:$D$156,'11月'!$E$7:$E$156,設定!$M$14,'11月'!$I$7:$I$156,$A26)+SUMIFS('12月'!$D$7:$D$156,'12月'!$E$7:$E$156,設定!$M$14,'12月'!$I$7:$I$156,$A26))</f>
        <v/>
      </c>
      <c r="F26" s="30">
        <f t="shared" ref="F26:F40" si="2">SUM(B26:E26)</f>
        <v>0</v>
      </c>
      <c r="G26" s="25">
        <f>CHOOSE(MOD(設定!$B$6-1+0,12)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26" s="30">
        <f t="shared" ref="H26:H40" si="3">F26+N(G26)</f>
        <v>0</v>
      </c>
    </row>
    <row r="27" spans="1:17" ht="17.25" x14ac:dyDescent="0.25">
      <c r="A27" s="29">
        <f>EDATE(DATE(設定!$B$5,設定!$B$6,1),1)</f>
        <v>46054</v>
      </c>
      <c r="B27" s="25">
        <f>IF(設定!$M$11="","",SUMIFS('1月'!$D$7:$D$156,'1月'!$E$7:$E$156,設定!$M$11,'1月'!$I$7:$I$156,$A27)+SUMIFS('2月'!$D$7:$D$156,'2月'!$E$7:$E$156,設定!$M$11,'2月'!$I$7:$I$156,$A27)+SUMIFS('3月'!$D$7:$D$156,'3月'!$E$7:$E$156,設定!$M$11,'3月'!$I$7:$I$156,$A27)+SUMIFS('4月'!$D$7:$D$156,'4月'!$E$7:$E$156,設定!$M$11,'4月'!$I$7:$I$156,$A27)+SUMIFS('5月'!$D$7:$D$156,'5月'!$E$7:$E$156,設定!$M$11,'5月'!$I$7:$I$156,$A27)+SUMIFS('6月'!$D$7:$D$156,'6月'!$E$7:$E$156,設定!$M$11,'6月'!$I$7:$I$156,$A27)+SUMIFS('7月'!$D$7:$D$156,'7月'!$E$7:$E$156,設定!$M$11,'7月'!$I$7:$I$156,$A27)+SUMIFS('8月'!$D$7:$D$156,'8月'!$E$7:$E$156,設定!$M$11,'8月'!$I$7:$I$156,$A27)+SUMIFS('9月'!$D$7:$D$156,'9月'!$E$7:$E$156,設定!$M$11,'9月'!$I$7:$I$156,$A27)+SUMIFS('10月'!$D$7:$D$156,'10月'!$E$7:$E$156,設定!$M$11,'10月'!$I$7:$I$156,$A27)+SUMIFS('11月'!$D$7:$D$156,'11月'!$E$7:$E$156,設定!$M$11,'11月'!$I$7:$I$156,$A27)+SUMIFS('12月'!$D$7:$D$156,'12月'!$E$7:$E$156,設定!$M$11,'12月'!$I$7:$I$156,$A27))</f>
        <v>0</v>
      </c>
      <c r="C27" s="25" t="str">
        <f>IF(設定!$M$12="","",SUMIFS('1月'!$D$7:$D$156,'1月'!$E$7:$E$156,設定!$M$12,'1月'!$I$7:$I$156,$A27)+SUMIFS('2月'!$D$7:$D$156,'2月'!$E$7:$E$156,設定!$M$12,'2月'!$I$7:$I$156,$A27)+SUMIFS('3月'!$D$7:$D$156,'3月'!$E$7:$E$156,設定!$M$12,'3月'!$I$7:$I$156,$A27)+SUMIFS('4月'!$D$7:$D$156,'4月'!$E$7:$E$156,設定!$M$12,'4月'!$I$7:$I$156,$A27)+SUMIFS('5月'!$D$7:$D$156,'5月'!$E$7:$E$156,設定!$M$12,'5月'!$I$7:$I$156,$A27)+SUMIFS('6月'!$D$7:$D$156,'6月'!$E$7:$E$156,設定!$M$12,'6月'!$I$7:$I$156,$A27)+SUMIFS('7月'!$D$7:$D$156,'7月'!$E$7:$E$156,設定!$M$12,'7月'!$I$7:$I$156,$A27)+SUMIFS('8月'!$D$7:$D$156,'8月'!$E$7:$E$156,設定!$M$12,'8月'!$I$7:$I$156,$A27)+SUMIFS('9月'!$D$7:$D$156,'9月'!$E$7:$E$156,設定!$M$12,'9月'!$I$7:$I$156,$A27)+SUMIFS('10月'!$D$7:$D$156,'10月'!$E$7:$E$156,設定!$M$12,'10月'!$I$7:$I$156,$A27)+SUMIFS('11月'!$D$7:$D$156,'11月'!$E$7:$E$156,設定!$M$12,'11月'!$I$7:$I$156,$A27)+SUMIFS('12月'!$D$7:$D$156,'12月'!$E$7:$E$156,設定!$M$12,'12月'!$I$7:$I$156,$A27))</f>
        <v/>
      </c>
      <c r="D27" s="25" t="str">
        <f>IF(設定!$M$13="","",SUMIFS('1月'!$D$7:$D$156,'1月'!$E$7:$E$156,設定!$M$13,'1月'!$I$7:$I$156,$A27)+SUMIFS('2月'!$D$7:$D$156,'2月'!$E$7:$E$156,設定!$M$13,'2月'!$I$7:$I$156,$A27)+SUMIFS('3月'!$D$7:$D$156,'3月'!$E$7:$E$156,設定!$M$13,'3月'!$I$7:$I$156,$A27)+SUMIFS('4月'!$D$7:$D$156,'4月'!$E$7:$E$156,設定!$M$13,'4月'!$I$7:$I$156,$A27)+SUMIFS('5月'!$D$7:$D$156,'5月'!$E$7:$E$156,設定!$M$13,'5月'!$I$7:$I$156,$A27)+SUMIFS('6月'!$D$7:$D$156,'6月'!$E$7:$E$156,設定!$M$13,'6月'!$I$7:$I$156,$A27)+SUMIFS('7月'!$D$7:$D$156,'7月'!$E$7:$E$156,設定!$M$13,'7月'!$I$7:$I$156,$A27)+SUMIFS('8月'!$D$7:$D$156,'8月'!$E$7:$E$156,設定!$M$13,'8月'!$I$7:$I$156,$A27)+SUMIFS('9月'!$D$7:$D$156,'9月'!$E$7:$E$156,設定!$M$13,'9月'!$I$7:$I$156,$A27)+SUMIFS('10月'!$D$7:$D$156,'10月'!$E$7:$E$156,設定!$M$13,'10月'!$I$7:$I$156,$A27)+SUMIFS('11月'!$D$7:$D$156,'11月'!$E$7:$E$156,設定!$M$13,'11月'!$I$7:$I$156,$A27)+SUMIFS('12月'!$D$7:$D$156,'12月'!$E$7:$E$156,設定!$M$13,'12月'!$I$7:$I$156,$A27))</f>
        <v/>
      </c>
      <c r="E27" s="25" t="str">
        <f>IF(設定!$M$14="","",SUMIFS('1月'!$D$7:$D$156,'1月'!$E$7:$E$156,設定!$M$14,'1月'!$I$7:$I$156,$A27)+SUMIFS('2月'!$D$7:$D$156,'2月'!$E$7:$E$156,設定!$M$14,'2月'!$I$7:$I$156,$A27)+SUMIFS('3月'!$D$7:$D$156,'3月'!$E$7:$E$156,設定!$M$14,'3月'!$I$7:$I$156,$A27)+SUMIFS('4月'!$D$7:$D$156,'4月'!$E$7:$E$156,設定!$M$14,'4月'!$I$7:$I$156,$A27)+SUMIFS('5月'!$D$7:$D$156,'5月'!$E$7:$E$156,設定!$M$14,'5月'!$I$7:$I$156,$A27)+SUMIFS('6月'!$D$7:$D$156,'6月'!$E$7:$E$156,設定!$M$14,'6月'!$I$7:$I$156,$A27)+SUMIFS('7月'!$D$7:$D$156,'7月'!$E$7:$E$156,設定!$M$14,'7月'!$I$7:$I$156,$A27)+SUMIFS('8月'!$D$7:$D$156,'8月'!$E$7:$E$156,設定!$M$14,'8月'!$I$7:$I$156,$A27)+SUMIFS('9月'!$D$7:$D$156,'9月'!$E$7:$E$156,設定!$M$14,'9月'!$I$7:$I$156,$A27)+SUMIFS('10月'!$D$7:$D$156,'10月'!$E$7:$E$156,設定!$M$14,'10月'!$I$7:$I$156,$A27)+SUMIFS('11月'!$D$7:$D$156,'11月'!$E$7:$E$156,設定!$M$14,'11月'!$I$7:$I$156,$A27)+SUMIFS('12月'!$D$7:$D$156,'12月'!$E$7:$E$156,設定!$M$14,'12月'!$I$7:$I$156,$A27))</f>
        <v/>
      </c>
      <c r="F27" s="30">
        <f t="shared" si="2"/>
        <v>0</v>
      </c>
      <c r="G27" s="25">
        <f>CHOOSE(MOD(設定!$B$6-1+1,12)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27" s="30">
        <f t="shared" si="3"/>
        <v>0</v>
      </c>
    </row>
    <row r="28" spans="1:17" ht="17.25" x14ac:dyDescent="0.25">
      <c r="A28" s="29">
        <f>EDATE(DATE(設定!$B$5,設定!$B$6,1),2)</f>
        <v>46082</v>
      </c>
      <c r="B28" s="25">
        <f>IF(設定!$M$11="","",SUMIFS('1月'!$D$7:$D$156,'1月'!$E$7:$E$156,設定!$M$11,'1月'!$I$7:$I$156,$A28)+SUMIFS('2月'!$D$7:$D$156,'2月'!$E$7:$E$156,設定!$M$11,'2月'!$I$7:$I$156,$A28)+SUMIFS('3月'!$D$7:$D$156,'3月'!$E$7:$E$156,設定!$M$11,'3月'!$I$7:$I$156,$A28)+SUMIFS('4月'!$D$7:$D$156,'4月'!$E$7:$E$156,設定!$M$11,'4月'!$I$7:$I$156,$A28)+SUMIFS('5月'!$D$7:$D$156,'5月'!$E$7:$E$156,設定!$M$11,'5月'!$I$7:$I$156,$A28)+SUMIFS('6月'!$D$7:$D$156,'6月'!$E$7:$E$156,設定!$M$11,'6月'!$I$7:$I$156,$A28)+SUMIFS('7月'!$D$7:$D$156,'7月'!$E$7:$E$156,設定!$M$11,'7月'!$I$7:$I$156,$A28)+SUMIFS('8月'!$D$7:$D$156,'8月'!$E$7:$E$156,設定!$M$11,'8月'!$I$7:$I$156,$A28)+SUMIFS('9月'!$D$7:$D$156,'9月'!$E$7:$E$156,設定!$M$11,'9月'!$I$7:$I$156,$A28)+SUMIFS('10月'!$D$7:$D$156,'10月'!$E$7:$E$156,設定!$M$11,'10月'!$I$7:$I$156,$A28)+SUMIFS('11月'!$D$7:$D$156,'11月'!$E$7:$E$156,設定!$M$11,'11月'!$I$7:$I$156,$A28)+SUMIFS('12月'!$D$7:$D$156,'12月'!$E$7:$E$156,設定!$M$11,'12月'!$I$7:$I$156,$A28))</f>
        <v>0</v>
      </c>
      <c r="C28" s="25" t="str">
        <f>IF(設定!$M$12="","",SUMIFS('1月'!$D$7:$D$156,'1月'!$E$7:$E$156,設定!$M$12,'1月'!$I$7:$I$156,$A28)+SUMIFS('2月'!$D$7:$D$156,'2月'!$E$7:$E$156,設定!$M$12,'2月'!$I$7:$I$156,$A28)+SUMIFS('3月'!$D$7:$D$156,'3月'!$E$7:$E$156,設定!$M$12,'3月'!$I$7:$I$156,$A28)+SUMIFS('4月'!$D$7:$D$156,'4月'!$E$7:$E$156,設定!$M$12,'4月'!$I$7:$I$156,$A28)+SUMIFS('5月'!$D$7:$D$156,'5月'!$E$7:$E$156,設定!$M$12,'5月'!$I$7:$I$156,$A28)+SUMIFS('6月'!$D$7:$D$156,'6月'!$E$7:$E$156,設定!$M$12,'6月'!$I$7:$I$156,$A28)+SUMIFS('7月'!$D$7:$D$156,'7月'!$E$7:$E$156,設定!$M$12,'7月'!$I$7:$I$156,$A28)+SUMIFS('8月'!$D$7:$D$156,'8月'!$E$7:$E$156,設定!$M$12,'8月'!$I$7:$I$156,$A28)+SUMIFS('9月'!$D$7:$D$156,'9月'!$E$7:$E$156,設定!$M$12,'9月'!$I$7:$I$156,$A28)+SUMIFS('10月'!$D$7:$D$156,'10月'!$E$7:$E$156,設定!$M$12,'10月'!$I$7:$I$156,$A28)+SUMIFS('11月'!$D$7:$D$156,'11月'!$E$7:$E$156,設定!$M$12,'11月'!$I$7:$I$156,$A28)+SUMIFS('12月'!$D$7:$D$156,'12月'!$E$7:$E$156,設定!$M$12,'12月'!$I$7:$I$156,$A28))</f>
        <v/>
      </c>
      <c r="D28" s="25" t="str">
        <f>IF(設定!$M$13="","",SUMIFS('1月'!$D$7:$D$156,'1月'!$E$7:$E$156,設定!$M$13,'1月'!$I$7:$I$156,$A28)+SUMIFS('2月'!$D$7:$D$156,'2月'!$E$7:$E$156,設定!$M$13,'2月'!$I$7:$I$156,$A28)+SUMIFS('3月'!$D$7:$D$156,'3月'!$E$7:$E$156,設定!$M$13,'3月'!$I$7:$I$156,$A28)+SUMIFS('4月'!$D$7:$D$156,'4月'!$E$7:$E$156,設定!$M$13,'4月'!$I$7:$I$156,$A28)+SUMIFS('5月'!$D$7:$D$156,'5月'!$E$7:$E$156,設定!$M$13,'5月'!$I$7:$I$156,$A28)+SUMIFS('6月'!$D$7:$D$156,'6月'!$E$7:$E$156,設定!$M$13,'6月'!$I$7:$I$156,$A28)+SUMIFS('7月'!$D$7:$D$156,'7月'!$E$7:$E$156,設定!$M$13,'7月'!$I$7:$I$156,$A28)+SUMIFS('8月'!$D$7:$D$156,'8月'!$E$7:$E$156,設定!$M$13,'8月'!$I$7:$I$156,$A28)+SUMIFS('9月'!$D$7:$D$156,'9月'!$E$7:$E$156,設定!$M$13,'9月'!$I$7:$I$156,$A28)+SUMIFS('10月'!$D$7:$D$156,'10月'!$E$7:$E$156,設定!$M$13,'10月'!$I$7:$I$156,$A28)+SUMIFS('11月'!$D$7:$D$156,'11月'!$E$7:$E$156,設定!$M$13,'11月'!$I$7:$I$156,$A28)+SUMIFS('12月'!$D$7:$D$156,'12月'!$E$7:$E$156,設定!$M$13,'12月'!$I$7:$I$156,$A28))</f>
        <v/>
      </c>
      <c r="E28" s="25" t="str">
        <f>IF(設定!$M$14="","",SUMIFS('1月'!$D$7:$D$156,'1月'!$E$7:$E$156,設定!$M$14,'1月'!$I$7:$I$156,$A28)+SUMIFS('2月'!$D$7:$D$156,'2月'!$E$7:$E$156,設定!$M$14,'2月'!$I$7:$I$156,$A28)+SUMIFS('3月'!$D$7:$D$156,'3月'!$E$7:$E$156,設定!$M$14,'3月'!$I$7:$I$156,$A28)+SUMIFS('4月'!$D$7:$D$156,'4月'!$E$7:$E$156,設定!$M$14,'4月'!$I$7:$I$156,$A28)+SUMIFS('5月'!$D$7:$D$156,'5月'!$E$7:$E$156,設定!$M$14,'5月'!$I$7:$I$156,$A28)+SUMIFS('6月'!$D$7:$D$156,'6月'!$E$7:$E$156,設定!$M$14,'6月'!$I$7:$I$156,$A28)+SUMIFS('7月'!$D$7:$D$156,'7月'!$E$7:$E$156,設定!$M$14,'7月'!$I$7:$I$156,$A28)+SUMIFS('8月'!$D$7:$D$156,'8月'!$E$7:$E$156,設定!$M$14,'8月'!$I$7:$I$156,$A28)+SUMIFS('9月'!$D$7:$D$156,'9月'!$E$7:$E$156,設定!$M$14,'9月'!$I$7:$I$156,$A28)+SUMIFS('10月'!$D$7:$D$156,'10月'!$E$7:$E$156,設定!$M$14,'10月'!$I$7:$I$156,$A28)+SUMIFS('11月'!$D$7:$D$156,'11月'!$E$7:$E$156,設定!$M$14,'11月'!$I$7:$I$156,$A28)+SUMIFS('12月'!$D$7:$D$156,'12月'!$E$7:$E$156,設定!$M$14,'12月'!$I$7:$I$156,$A28))</f>
        <v/>
      </c>
      <c r="F28" s="30">
        <f t="shared" si="2"/>
        <v>0</v>
      </c>
      <c r="G28" s="25">
        <f>CHOOSE(MOD(設定!$B$6-1+2,12)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28" s="30">
        <f t="shared" si="3"/>
        <v>0</v>
      </c>
    </row>
    <row r="29" spans="1:17" ht="17.25" x14ac:dyDescent="0.25">
      <c r="A29" s="29">
        <f>EDATE(DATE(設定!$B$5,設定!$B$6,1),3)</f>
        <v>46113</v>
      </c>
      <c r="B29" s="25">
        <f>IF(設定!$M$11="","",SUMIFS('1月'!$D$7:$D$156,'1月'!$E$7:$E$156,設定!$M$11,'1月'!$I$7:$I$156,$A29)+SUMIFS('2月'!$D$7:$D$156,'2月'!$E$7:$E$156,設定!$M$11,'2月'!$I$7:$I$156,$A29)+SUMIFS('3月'!$D$7:$D$156,'3月'!$E$7:$E$156,設定!$M$11,'3月'!$I$7:$I$156,$A29)+SUMIFS('4月'!$D$7:$D$156,'4月'!$E$7:$E$156,設定!$M$11,'4月'!$I$7:$I$156,$A29)+SUMIFS('5月'!$D$7:$D$156,'5月'!$E$7:$E$156,設定!$M$11,'5月'!$I$7:$I$156,$A29)+SUMIFS('6月'!$D$7:$D$156,'6月'!$E$7:$E$156,設定!$M$11,'6月'!$I$7:$I$156,$A29)+SUMIFS('7月'!$D$7:$D$156,'7月'!$E$7:$E$156,設定!$M$11,'7月'!$I$7:$I$156,$A29)+SUMIFS('8月'!$D$7:$D$156,'8月'!$E$7:$E$156,設定!$M$11,'8月'!$I$7:$I$156,$A29)+SUMIFS('9月'!$D$7:$D$156,'9月'!$E$7:$E$156,設定!$M$11,'9月'!$I$7:$I$156,$A29)+SUMIFS('10月'!$D$7:$D$156,'10月'!$E$7:$E$156,設定!$M$11,'10月'!$I$7:$I$156,$A29)+SUMIFS('11月'!$D$7:$D$156,'11月'!$E$7:$E$156,設定!$M$11,'11月'!$I$7:$I$156,$A29)+SUMIFS('12月'!$D$7:$D$156,'12月'!$E$7:$E$156,設定!$M$11,'12月'!$I$7:$I$156,$A29))</f>
        <v>0</v>
      </c>
      <c r="C29" s="25" t="str">
        <f>IF(設定!$M$12="","",SUMIFS('1月'!$D$7:$D$156,'1月'!$E$7:$E$156,設定!$M$12,'1月'!$I$7:$I$156,$A29)+SUMIFS('2月'!$D$7:$D$156,'2月'!$E$7:$E$156,設定!$M$12,'2月'!$I$7:$I$156,$A29)+SUMIFS('3月'!$D$7:$D$156,'3月'!$E$7:$E$156,設定!$M$12,'3月'!$I$7:$I$156,$A29)+SUMIFS('4月'!$D$7:$D$156,'4月'!$E$7:$E$156,設定!$M$12,'4月'!$I$7:$I$156,$A29)+SUMIFS('5月'!$D$7:$D$156,'5月'!$E$7:$E$156,設定!$M$12,'5月'!$I$7:$I$156,$A29)+SUMIFS('6月'!$D$7:$D$156,'6月'!$E$7:$E$156,設定!$M$12,'6月'!$I$7:$I$156,$A29)+SUMIFS('7月'!$D$7:$D$156,'7月'!$E$7:$E$156,設定!$M$12,'7月'!$I$7:$I$156,$A29)+SUMIFS('8月'!$D$7:$D$156,'8月'!$E$7:$E$156,設定!$M$12,'8月'!$I$7:$I$156,$A29)+SUMIFS('9月'!$D$7:$D$156,'9月'!$E$7:$E$156,設定!$M$12,'9月'!$I$7:$I$156,$A29)+SUMIFS('10月'!$D$7:$D$156,'10月'!$E$7:$E$156,設定!$M$12,'10月'!$I$7:$I$156,$A29)+SUMIFS('11月'!$D$7:$D$156,'11月'!$E$7:$E$156,設定!$M$12,'11月'!$I$7:$I$156,$A29)+SUMIFS('12月'!$D$7:$D$156,'12月'!$E$7:$E$156,設定!$M$12,'12月'!$I$7:$I$156,$A29))</f>
        <v/>
      </c>
      <c r="D29" s="25" t="str">
        <f>IF(設定!$M$13="","",SUMIFS('1月'!$D$7:$D$156,'1月'!$E$7:$E$156,設定!$M$13,'1月'!$I$7:$I$156,$A29)+SUMIFS('2月'!$D$7:$D$156,'2月'!$E$7:$E$156,設定!$M$13,'2月'!$I$7:$I$156,$A29)+SUMIFS('3月'!$D$7:$D$156,'3月'!$E$7:$E$156,設定!$M$13,'3月'!$I$7:$I$156,$A29)+SUMIFS('4月'!$D$7:$D$156,'4月'!$E$7:$E$156,設定!$M$13,'4月'!$I$7:$I$156,$A29)+SUMIFS('5月'!$D$7:$D$156,'5月'!$E$7:$E$156,設定!$M$13,'5月'!$I$7:$I$156,$A29)+SUMIFS('6月'!$D$7:$D$156,'6月'!$E$7:$E$156,設定!$M$13,'6月'!$I$7:$I$156,$A29)+SUMIFS('7月'!$D$7:$D$156,'7月'!$E$7:$E$156,設定!$M$13,'7月'!$I$7:$I$156,$A29)+SUMIFS('8月'!$D$7:$D$156,'8月'!$E$7:$E$156,設定!$M$13,'8月'!$I$7:$I$156,$A29)+SUMIFS('9月'!$D$7:$D$156,'9月'!$E$7:$E$156,設定!$M$13,'9月'!$I$7:$I$156,$A29)+SUMIFS('10月'!$D$7:$D$156,'10月'!$E$7:$E$156,設定!$M$13,'10月'!$I$7:$I$156,$A29)+SUMIFS('11月'!$D$7:$D$156,'11月'!$E$7:$E$156,設定!$M$13,'11月'!$I$7:$I$156,$A29)+SUMIFS('12月'!$D$7:$D$156,'12月'!$E$7:$E$156,設定!$M$13,'12月'!$I$7:$I$156,$A29))</f>
        <v/>
      </c>
      <c r="E29" s="25" t="str">
        <f>IF(設定!$M$14="","",SUMIFS('1月'!$D$7:$D$156,'1月'!$E$7:$E$156,設定!$M$14,'1月'!$I$7:$I$156,$A29)+SUMIFS('2月'!$D$7:$D$156,'2月'!$E$7:$E$156,設定!$M$14,'2月'!$I$7:$I$156,$A29)+SUMIFS('3月'!$D$7:$D$156,'3月'!$E$7:$E$156,設定!$M$14,'3月'!$I$7:$I$156,$A29)+SUMIFS('4月'!$D$7:$D$156,'4月'!$E$7:$E$156,設定!$M$14,'4月'!$I$7:$I$156,$A29)+SUMIFS('5月'!$D$7:$D$156,'5月'!$E$7:$E$156,設定!$M$14,'5月'!$I$7:$I$156,$A29)+SUMIFS('6月'!$D$7:$D$156,'6月'!$E$7:$E$156,設定!$M$14,'6月'!$I$7:$I$156,$A29)+SUMIFS('7月'!$D$7:$D$156,'7月'!$E$7:$E$156,設定!$M$14,'7月'!$I$7:$I$156,$A29)+SUMIFS('8月'!$D$7:$D$156,'8月'!$E$7:$E$156,設定!$M$14,'8月'!$I$7:$I$156,$A29)+SUMIFS('9月'!$D$7:$D$156,'9月'!$E$7:$E$156,設定!$M$14,'9月'!$I$7:$I$156,$A29)+SUMIFS('10月'!$D$7:$D$156,'10月'!$E$7:$E$156,設定!$M$14,'10月'!$I$7:$I$156,$A29)+SUMIFS('11月'!$D$7:$D$156,'11月'!$E$7:$E$156,設定!$M$14,'11月'!$I$7:$I$156,$A29)+SUMIFS('12月'!$D$7:$D$156,'12月'!$E$7:$E$156,設定!$M$14,'12月'!$I$7:$I$156,$A29))</f>
        <v/>
      </c>
      <c r="F29" s="30">
        <f t="shared" si="2"/>
        <v>0</v>
      </c>
      <c r="G29" s="25">
        <f>CHOOSE(MOD(設定!$B$6-1+3,12)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29" s="30">
        <f t="shared" si="3"/>
        <v>0</v>
      </c>
    </row>
    <row r="30" spans="1:17" ht="17.25" x14ac:dyDescent="0.25">
      <c r="A30" s="29">
        <f>EDATE(DATE(設定!$B$5,設定!$B$6,1),4)</f>
        <v>46143</v>
      </c>
      <c r="B30" s="25">
        <f>IF(設定!$M$11="","",SUMIFS('1月'!$D$7:$D$156,'1月'!$E$7:$E$156,設定!$M$11,'1月'!$I$7:$I$156,$A30)+SUMIFS('2月'!$D$7:$D$156,'2月'!$E$7:$E$156,設定!$M$11,'2月'!$I$7:$I$156,$A30)+SUMIFS('3月'!$D$7:$D$156,'3月'!$E$7:$E$156,設定!$M$11,'3月'!$I$7:$I$156,$A30)+SUMIFS('4月'!$D$7:$D$156,'4月'!$E$7:$E$156,設定!$M$11,'4月'!$I$7:$I$156,$A30)+SUMIFS('5月'!$D$7:$D$156,'5月'!$E$7:$E$156,設定!$M$11,'5月'!$I$7:$I$156,$A30)+SUMIFS('6月'!$D$7:$D$156,'6月'!$E$7:$E$156,設定!$M$11,'6月'!$I$7:$I$156,$A30)+SUMIFS('7月'!$D$7:$D$156,'7月'!$E$7:$E$156,設定!$M$11,'7月'!$I$7:$I$156,$A30)+SUMIFS('8月'!$D$7:$D$156,'8月'!$E$7:$E$156,設定!$M$11,'8月'!$I$7:$I$156,$A30)+SUMIFS('9月'!$D$7:$D$156,'9月'!$E$7:$E$156,設定!$M$11,'9月'!$I$7:$I$156,$A30)+SUMIFS('10月'!$D$7:$D$156,'10月'!$E$7:$E$156,設定!$M$11,'10月'!$I$7:$I$156,$A30)+SUMIFS('11月'!$D$7:$D$156,'11月'!$E$7:$E$156,設定!$M$11,'11月'!$I$7:$I$156,$A30)+SUMIFS('12月'!$D$7:$D$156,'12月'!$E$7:$E$156,設定!$M$11,'12月'!$I$7:$I$156,$A30))</f>
        <v>0</v>
      </c>
      <c r="C30" s="25" t="str">
        <f>IF(設定!$M$12="","",SUMIFS('1月'!$D$7:$D$156,'1月'!$E$7:$E$156,設定!$M$12,'1月'!$I$7:$I$156,$A30)+SUMIFS('2月'!$D$7:$D$156,'2月'!$E$7:$E$156,設定!$M$12,'2月'!$I$7:$I$156,$A30)+SUMIFS('3月'!$D$7:$D$156,'3月'!$E$7:$E$156,設定!$M$12,'3月'!$I$7:$I$156,$A30)+SUMIFS('4月'!$D$7:$D$156,'4月'!$E$7:$E$156,設定!$M$12,'4月'!$I$7:$I$156,$A30)+SUMIFS('5月'!$D$7:$D$156,'5月'!$E$7:$E$156,設定!$M$12,'5月'!$I$7:$I$156,$A30)+SUMIFS('6月'!$D$7:$D$156,'6月'!$E$7:$E$156,設定!$M$12,'6月'!$I$7:$I$156,$A30)+SUMIFS('7月'!$D$7:$D$156,'7月'!$E$7:$E$156,設定!$M$12,'7月'!$I$7:$I$156,$A30)+SUMIFS('8月'!$D$7:$D$156,'8月'!$E$7:$E$156,設定!$M$12,'8月'!$I$7:$I$156,$A30)+SUMIFS('9月'!$D$7:$D$156,'9月'!$E$7:$E$156,設定!$M$12,'9月'!$I$7:$I$156,$A30)+SUMIFS('10月'!$D$7:$D$156,'10月'!$E$7:$E$156,設定!$M$12,'10月'!$I$7:$I$156,$A30)+SUMIFS('11月'!$D$7:$D$156,'11月'!$E$7:$E$156,設定!$M$12,'11月'!$I$7:$I$156,$A30)+SUMIFS('12月'!$D$7:$D$156,'12月'!$E$7:$E$156,設定!$M$12,'12月'!$I$7:$I$156,$A30))</f>
        <v/>
      </c>
      <c r="D30" s="25" t="str">
        <f>IF(設定!$M$13="","",SUMIFS('1月'!$D$7:$D$156,'1月'!$E$7:$E$156,設定!$M$13,'1月'!$I$7:$I$156,$A30)+SUMIFS('2月'!$D$7:$D$156,'2月'!$E$7:$E$156,設定!$M$13,'2月'!$I$7:$I$156,$A30)+SUMIFS('3月'!$D$7:$D$156,'3月'!$E$7:$E$156,設定!$M$13,'3月'!$I$7:$I$156,$A30)+SUMIFS('4月'!$D$7:$D$156,'4月'!$E$7:$E$156,設定!$M$13,'4月'!$I$7:$I$156,$A30)+SUMIFS('5月'!$D$7:$D$156,'5月'!$E$7:$E$156,設定!$M$13,'5月'!$I$7:$I$156,$A30)+SUMIFS('6月'!$D$7:$D$156,'6月'!$E$7:$E$156,設定!$M$13,'6月'!$I$7:$I$156,$A30)+SUMIFS('7月'!$D$7:$D$156,'7月'!$E$7:$E$156,設定!$M$13,'7月'!$I$7:$I$156,$A30)+SUMIFS('8月'!$D$7:$D$156,'8月'!$E$7:$E$156,設定!$M$13,'8月'!$I$7:$I$156,$A30)+SUMIFS('9月'!$D$7:$D$156,'9月'!$E$7:$E$156,設定!$M$13,'9月'!$I$7:$I$156,$A30)+SUMIFS('10月'!$D$7:$D$156,'10月'!$E$7:$E$156,設定!$M$13,'10月'!$I$7:$I$156,$A30)+SUMIFS('11月'!$D$7:$D$156,'11月'!$E$7:$E$156,設定!$M$13,'11月'!$I$7:$I$156,$A30)+SUMIFS('12月'!$D$7:$D$156,'12月'!$E$7:$E$156,設定!$M$13,'12月'!$I$7:$I$156,$A30))</f>
        <v/>
      </c>
      <c r="E30" s="25" t="str">
        <f>IF(設定!$M$14="","",SUMIFS('1月'!$D$7:$D$156,'1月'!$E$7:$E$156,設定!$M$14,'1月'!$I$7:$I$156,$A30)+SUMIFS('2月'!$D$7:$D$156,'2月'!$E$7:$E$156,設定!$M$14,'2月'!$I$7:$I$156,$A30)+SUMIFS('3月'!$D$7:$D$156,'3月'!$E$7:$E$156,設定!$M$14,'3月'!$I$7:$I$156,$A30)+SUMIFS('4月'!$D$7:$D$156,'4月'!$E$7:$E$156,設定!$M$14,'4月'!$I$7:$I$156,$A30)+SUMIFS('5月'!$D$7:$D$156,'5月'!$E$7:$E$156,設定!$M$14,'5月'!$I$7:$I$156,$A30)+SUMIFS('6月'!$D$7:$D$156,'6月'!$E$7:$E$156,設定!$M$14,'6月'!$I$7:$I$156,$A30)+SUMIFS('7月'!$D$7:$D$156,'7月'!$E$7:$E$156,設定!$M$14,'7月'!$I$7:$I$156,$A30)+SUMIFS('8月'!$D$7:$D$156,'8月'!$E$7:$E$156,設定!$M$14,'8月'!$I$7:$I$156,$A30)+SUMIFS('9月'!$D$7:$D$156,'9月'!$E$7:$E$156,設定!$M$14,'9月'!$I$7:$I$156,$A30)+SUMIFS('10月'!$D$7:$D$156,'10月'!$E$7:$E$156,設定!$M$14,'10月'!$I$7:$I$156,$A30)+SUMIFS('11月'!$D$7:$D$156,'11月'!$E$7:$E$156,設定!$M$14,'11月'!$I$7:$I$156,$A30)+SUMIFS('12月'!$D$7:$D$156,'12月'!$E$7:$E$156,設定!$M$14,'12月'!$I$7:$I$156,$A30))</f>
        <v/>
      </c>
      <c r="F30" s="30">
        <f t="shared" si="2"/>
        <v>0</v>
      </c>
      <c r="G30" s="25">
        <f>CHOOSE(MOD(設定!$B$6-1+4,12)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30" s="30">
        <f t="shared" si="3"/>
        <v>0</v>
      </c>
    </row>
    <row r="31" spans="1:17" ht="17.25" x14ac:dyDescent="0.25">
      <c r="A31" s="29">
        <f>EDATE(DATE(設定!$B$5,設定!$B$6,1),5)</f>
        <v>46174</v>
      </c>
      <c r="B31" s="25">
        <f>IF(設定!$M$11="","",SUMIFS('1月'!$D$7:$D$156,'1月'!$E$7:$E$156,設定!$M$11,'1月'!$I$7:$I$156,$A31)+SUMIFS('2月'!$D$7:$D$156,'2月'!$E$7:$E$156,設定!$M$11,'2月'!$I$7:$I$156,$A31)+SUMIFS('3月'!$D$7:$D$156,'3月'!$E$7:$E$156,設定!$M$11,'3月'!$I$7:$I$156,$A31)+SUMIFS('4月'!$D$7:$D$156,'4月'!$E$7:$E$156,設定!$M$11,'4月'!$I$7:$I$156,$A31)+SUMIFS('5月'!$D$7:$D$156,'5月'!$E$7:$E$156,設定!$M$11,'5月'!$I$7:$I$156,$A31)+SUMIFS('6月'!$D$7:$D$156,'6月'!$E$7:$E$156,設定!$M$11,'6月'!$I$7:$I$156,$A31)+SUMIFS('7月'!$D$7:$D$156,'7月'!$E$7:$E$156,設定!$M$11,'7月'!$I$7:$I$156,$A31)+SUMIFS('8月'!$D$7:$D$156,'8月'!$E$7:$E$156,設定!$M$11,'8月'!$I$7:$I$156,$A31)+SUMIFS('9月'!$D$7:$D$156,'9月'!$E$7:$E$156,設定!$M$11,'9月'!$I$7:$I$156,$A31)+SUMIFS('10月'!$D$7:$D$156,'10月'!$E$7:$E$156,設定!$M$11,'10月'!$I$7:$I$156,$A31)+SUMIFS('11月'!$D$7:$D$156,'11月'!$E$7:$E$156,設定!$M$11,'11月'!$I$7:$I$156,$A31)+SUMIFS('12月'!$D$7:$D$156,'12月'!$E$7:$E$156,設定!$M$11,'12月'!$I$7:$I$156,$A31))</f>
        <v>0</v>
      </c>
      <c r="C31" s="25" t="str">
        <f>IF(設定!$M$12="","",SUMIFS('1月'!$D$7:$D$156,'1月'!$E$7:$E$156,設定!$M$12,'1月'!$I$7:$I$156,$A31)+SUMIFS('2月'!$D$7:$D$156,'2月'!$E$7:$E$156,設定!$M$12,'2月'!$I$7:$I$156,$A31)+SUMIFS('3月'!$D$7:$D$156,'3月'!$E$7:$E$156,設定!$M$12,'3月'!$I$7:$I$156,$A31)+SUMIFS('4月'!$D$7:$D$156,'4月'!$E$7:$E$156,設定!$M$12,'4月'!$I$7:$I$156,$A31)+SUMIFS('5月'!$D$7:$D$156,'5月'!$E$7:$E$156,設定!$M$12,'5月'!$I$7:$I$156,$A31)+SUMIFS('6月'!$D$7:$D$156,'6月'!$E$7:$E$156,設定!$M$12,'6月'!$I$7:$I$156,$A31)+SUMIFS('7月'!$D$7:$D$156,'7月'!$E$7:$E$156,設定!$M$12,'7月'!$I$7:$I$156,$A31)+SUMIFS('8月'!$D$7:$D$156,'8月'!$E$7:$E$156,設定!$M$12,'8月'!$I$7:$I$156,$A31)+SUMIFS('9月'!$D$7:$D$156,'9月'!$E$7:$E$156,設定!$M$12,'9月'!$I$7:$I$156,$A31)+SUMIFS('10月'!$D$7:$D$156,'10月'!$E$7:$E$156,設定!$M$12,'10月'!$I$7:$I$156,$A31)+SUMIFS('11月'!$D$7:$D$156,'11月'!$E$7:$E$156,設定!$M$12,'11月'!$I$7:$I$156,$A31)+SUMIFS('12月'!$D$7:$D$156,'12月'!$E$7:$E$156,設定!$M$12,'12月'!$I$7:$I$156,$A31))</f>
        <v/>
      </c>
      <c r="D31" s="25" t="str">
        <f>IF(設定!$M$13="","",SUMIFS('1月'!$D$7:$D$156,'1月'!$E$7:$E$156,設定!$M$13,'1月'!$I$7:$I$156,$A31)+SUMIFS('2月'!$D$7:$D$156,'2月'!$E$7:$E$156,設定!$M$13,'2月'!$I$7:$I$156,$A31)+SUMIFS('3月'!$D$7:$D$156,'3月'!$E$7:$E$156,設定!$M$13,'3月'!$I$7:$I$156,$A31)+SUMIFS('4月'!$D$7:$D$156,'4月'!$E$7:$E$156,設定!$M$13,'4月'!$I$7:$I$156,$A31)+SUMIFS('5月'!$D$7:$D$156,'5月'!$E$7:$E$156,設定!$M$13,'5月'!$I$7:$I$156,$A31)+SUMIFS('6月'!$D$7:$D$156,'6月'!$E$7:$E$156,設定!$M$13,'6月'!$I$7:$I$156,$A31)+SUMIFS('7月'!$D$7:$D$156,'7月'!$E$7:$E$156,設定!$M$13,'7月'!$I$7:$I$156,$A31)+SUMIFS('8月'!$D$7:$D$156,'8月'!$E$7:$E$156,設定!$M$13,'8月'!$I$7:$I$156,$A31)+SUMIFS('9月'!$D$7:$D$156,'9月'!$E$7:$E$156,設定!$M$13,'9月'!$I$7:$I$156,$A31)+SUMIFS('10月'!$D$7:$D$156,'10月'!$E$7:$E$156,設定!$M$13,'10月'!$I$7:$I$156,$A31)+SUMIFS('11月'!$D$7:$D$156,'11月'!$E$7:$E$156,設定!$M$13,'11月'!$I$7:$I$156,$A31)+SUMIFS('12月'!$D$7:$D$156,'12月'!$E$7:$E$156,設定!$M$13,'12月'!$I$7:$I$156,$A31))</f>
        <v/>
      </c>
      <c r="E31" s="25" t="str">
        <f>IF(設定!$M$14="","",SUMIFS('1月'!$D$7:$D$156,'1月'!$E$7:$E$156,設定!$M$14,'1月'!$I$7:$I$156,$A31)+SUMIFS('2月'!$D$7:$D$156,'2月'!$E$7:$E$156,設定!$M$14,'2月'!$I$7:$I$156,$A31)+SUMIFS('3月'!$D$7:$D$156,'3月'!$E$7:$E$156,設定!$M$14,'3月'!$I$7:$I$156,$A31)+SUMIFS('4月'!$D$7:$D$156,'4月'!$E$7:$E$156,設定!$M$14,'4月'!$I$7:$I$156,$A31)+SUMIFS('5月'!$D$7:$D$156,'5月'!$E$7:$E$156,設定!$M$14,'5月'!$I$7:$I$156,$A31)+SUMIFS('6月'!$D$7:$D$156,'6月'!$E$7:$E$156,設定!$M$14,'6月'!$I$7:$I$156,$A31)+SUMIFS('7月'!$D$7:$D$156,'7月'!$E$7:$E$156,設定!$M$14,'7月'!$I$7:$I$156,$A31)+SUMIFS('8月'!$D$7:$D$156,'8月'!$E$7:$E$156,設定!$M$14,'8月'!$I$7:$I$156,$A31)+SUMIFS('9月'!$D$7:$D$156,'9月'!$E$7:$E$156,設定!$M$14,'9月'!$I$7:$I$156,$A31)+SUMIFS('10月'!$D$7:$D$156,'10月'!$E$7:$E$156,設定!$M$14,'10月'!$I$7:$I$156,$A31)+SUMIFS('11月'!$D$7:$D$156,'11月'!$E$7:$E$156,設定!$M$14,'11月'!$I$7:$I$156,$A31)+SUMIFS('12月'!$D$7:$D$156,'12月'!$E$7:$E$156,設定!$M$14,'12月'!$I$7:$I$156,$A31))</f>
        <v/>
      </c>
      <c r="F31" s="30">
        <f t="shared" si="2"/>
        <v>0</v>
      </c>
      <c r="G31" s="25">
        <f>CHOOSE(MOD(設定!$B$6-1+5,12)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31" s="30">
        <f t="shared" si="3"/>
        <v>0</v>
      </c>
    </row>
    <row r="32" spans="1:17" ht="17.25" x14ac:dyDescent="0.25">
      <c r="A32" s="29">
        <f>EDATE(DATE(設定!$B$5,設定!$B$6,1),6)</f>
        <v>46204</v>
      </c>
      <c r="B32" s="25">
        <f>IF(設定!$M$11="","",SUMIFS('1月'!$D$7:$D$156,'1月'!$E$7:$E$156,設定!$M$11,'1月'!$I$7:$I$156,$A32)+SUMIFS('2月'!$D$7:$D$156,'2月'!$E$7:$E$156,設定!$M$11,'2月'!$I$7:$I$156,$A32)+SUMIFS('3月'!$D$7:$D$156,'3月'!$E$7:$E$156,設定!$M$11,'3月'!$I$7:$I$156,$A32)+SUMIFS('4月'!$D$7:$D$156,'4月'!$E$7:$E$156,設定!$M$11,'4月'!$I$7:$I$156,$A32)+SUMIFS('5月'!$D$7:$D$156,'5月'!$E$7:$E$156,設定!$M$11,'5月'!$I$7:$I$156,$A32)+SUMIFS('6月'!$D$7:$D$156,'6月'!$E$7:$E$156,設定!$M$11,'6月'!$I$7:$I$156,$A32)+SUMIFS('7月'!$D$7:$D$156,'7月'!$E$7:$E$156,設定!$M$11,'7月'!$I$7:$I$156,$A32)+SUMIFS('8月'!$D$7:$D$156,'8月'!$E$7:$E$156,設定!$M$11,'8月'!$I$7:$I$156,$A32)+SUMIFS('9月'!$D$7:$D$156,'9月'!$E$7:$E$156,設定!$M$11,'9月'!$I$7:$I$156,$A32)+SUMIFS('10月'!$D$7:$D$156,'10月'!$E$7:$E$156,設定!$M$11,'10月'!$I$7:$I$156,$A32)+SUMIFS('11月'!$D$7:$D$156,'11月'!$E$7:$E$156,設定!$M$11,'11月'!$I$7:$I$156,$A32)+SUMIFS('12月'!$D$7:$D$156,'12月'!$E$7:$E$156,設定!$M$11,'12月'!$I$7:$I$156,$A32))</f>
        <v>0</v>
      </c>
      <c r="C32" s="25" t="str">
        <f>IF(設定!$M$12="","",SUMIFS('1月'!$D$7:$D$156,'1月'!$E$7:$E$156,設定!$M$12,'1月'!$I$7:$I$156,$A32)+SUMIFS('2月'!$D$7:$D$156,'2月'!$E$7:$E$156,設定!$M$12,'2月'!$I$7:$I$156,$A32)+SUMIFS('3月'!$D$7:$D$156,'3月'!$E$7:$E$156,設定!$M$12,'3月'!$I$7:$I$156,$A32)+SUMIFS('4月'!$D$7:$D$156,'4月'!$E$7:$E$156,設定!$M$12,'4月'!$I$7:$I$156,$A32)+SUMIFS('5月'!$D$7:$D$156,'5月'!$E$7:$E$156,設定!$M$12,'5月'!$I$7:$I$156,$A32)+SUMIFS('6月'!$D$7:$D$156,'6月'!$E$7:$E$156,設定!$M$12,'6月'!$I$7:$I$156,$A32)+SUMIFS('7月'!$D$7:$D$156,'7月'!$E$7:$E$156,設定!$M$12,'7月'!$I$7:$I$156,$A32)+SUMIFS('8月'!$D$7:$D$156,'8月'!$E$7:$E$156,設定!$M$12,'8月'!$I$7:$I$156,$A32)+SUMIFS('9月'!$D$7:$D$156,'9月'!$E$7:$E$156,設定!$M$12,'9月'!$I$7:$I$156,$A32)+SUMIFS('10月'!$D$7:$D$156,'10月'!$E$7:$E$156,設定!$M$12,'10月'!$I$7:$I$156,$A32)+SUMIFS('11月'!$D$7:$D$156,'11月'!$E$7:$E$156,設定!$M$12,'11月'!$I$7:$I$156,$A32)+SUMIFS('12月'!$D$7:$D$156,'12月'!$E$7:$E$156,設定!$M$12,'12月'!$I$7:$I$156,$A32))</f>
        <v/>
      </c>
      <c r="D32" s="25" t="str">
        <f>IF(設定!$M$13="","",SUMIFS('1月'!$D$7:$D$156,'1月'!$E$7:$E$156,設定!$M$13,'1月'!$I$7:$I$156,$A32)+SUMIFS('2月'!$D$7:$D$156,'2月'!$E$7:$E$156,設定!$M$13,'2月'!$I$7:$I$156,$A32)+SUMIFS('3月'!$D$7:$D$156,'3月'!$E$7:$E$156,設定!$M$13,'3月'!$I$7:$I$156,$A32)+SUMIFS('4月'!$D$7:$D$156,'4月'!$E$7:$E$156,設定!$M$13,'4月'!$I$7:$I$156,$A32)+SUMIFS('5月'!$D$7:$D$156,'5月'!$E$7:$E$156,設定!$M$13,'5月'!$I$7:$I$156,$A32)+SUMIFS('6月'!$D$7:$D$156,'6月'!$E$7:$E$156,設定!$M$13,'6月'!$I$7:$I$156,$A32)+SUMIFS('7月'!$D$7:$D$156,'7月'!$E$7:$E$156,設定!$M$13,'7月'!$I$7:$I$156,$A32)+SUMIFS('8月'!$D$7:$D$156,'8月'!$E$7:$E$156,設定!$M$13,'8月'!$I$7:$I$156,$A32)+SUMIFS('9月'!$D$7:$D$156,'9月'!$E$7:$E$156,設定!$M$13,'9月'!$I$7:$I$156,$A32)+SUMIFS('10月'!$D$7:$D$156,'10月'!$E$7:$E$156,設定!$M$13,'10月'!$I$7:$I$156,$A32)+SUMIFS('11月'!$D$7:$D$156,'11月'!$E$7:$E$156,設定!$M$13,'11月'!$I$7:$I$156,$A32)+SUMIFS('12月'!$D$7:$D$156,'12月'!$E$7:$E$156,設定!$M$13,'12月'!$I$7:$I$156,$A32))</f>
        <v/>
      </c>
      <c r="E32" s="25" t="str">
        <f>IF(設定!$M$14="","",SUMIFS('1月'!$D$7:$D$156,'1月'!$E$7:$E$156,設定!$M$14,'1月'!$I$7:$I$156,$A32)+SUMIFS('2月'!$D$7:$D$156,'2月'!$E$7:$E$156,設定!$M$14,'2月'!$I$7:$I$156,$A32)+SUMIFS('3月'!$D$7:$D$156,'3月'!$E$7:$E$156,設定!$M$14,'3月'!$I$7:$I$156,$A32)+SUMIFS('4月'!$D$7:$D$156,'4月'!$E$7:$E$156,設定!$M$14,'4月'!$I$7:$I$156,$A32)+SUMIFS('5月'!$D$7:$D$156,'5月'!$E$7:$E$156,設定!$M$14,'5月'!$I$7:$I$156,$A32)+SUMIFS('6月'!$D$7:$D$156,'6月'!$E$7:$E$156,設定!$M$14,'6月'!$I$7:$I$156,$A32)+SUMIFS('7月'!$D$7:$D$156,'7月'!$E$7:$E$156,設定!$M$14,'7月'!$I$7:$I$156,$A32)+SUMIFS('8月'!$D$7:$D$156,'8月'!$E$7:$E$156,設定!$M$14,'8月'!$I$7:$I$156,$A32)+SUMIFS('9月'!$D$7:$D$156,'9月'!$E$7:$E$156,設定!$M$14,'9月'!$I$7:$I$156,$A32)+SUMIFS('10月'!$D$7:$D$156,'10月'!$E$7:$E$156,設定!$M$14,'10月'!$I$7:$I$156,$A32)+SUMIFS('11月'!$D$7:$D$156,'11月'!$E$7:$E$156,設定!$M$14,'11月'!$I$7:$I$156,$A32)+SUMIFS('12月'!$D$7:$D$156,'12月'!$E$7:$E$156,設定!$M$14,'12月'!$I$7:$I$156,$A32))</f>
        <v/>
      </c>
      <c r="F32" s="30">
        <f t="shared" si="2"/>
        <v>0</v>
      </c>
      <c r="G32" s="25">
        <f>CHOOSE(MOD(設定!$B$6-1+6,12)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32" s="30">
        <f t="shared" si="3"/>
        <v>0</v>
      </c>
    </row>
    <row r="33" spans="1:17" ht="17.25" x14ac:dyDescent="0.25">
      <c r="A33" s="29">
        <f>EDATE(DATE(設定!$B$5,設定!$B$6,1),7)</f>
        <v>46235</v>
      </c>
      <c r="B33" s="25">
        <f>IF(設定!$M$11="","",SUMIFS('1月'!$D$7:$D$156,'1月'!$E$7:$E$156,設定!$M$11,'1月'!$I$7:$I$156,$A33)+SUMIFS('2月'!$D$7:$D$156,'2月'!$E$7:$E$156,設定!$M$11,'2月'!$I$7:$I$156,$A33)+SUMIFS('3月'!$D$7:$D$156,'3月'!$E$7:$E$156,設定!$M$11,'3月'!$I$7:$I$156,$A33)+SUMIFS('4月'!$D$7:$D$156,'4月'!$E$7:$E$156,設定!$M$11,'4月'!$I$7:$I$156,$A33)+SUMIFS('5月'!$D$7:$D$156,'5月'!$E$7:$E$156,設定!$M$11,'5月'!$I$7:$I$156,$A33)+SUMIFS('6月'!$D$7:$D$156,'6月'!$E$7:$E$156,設定!$M$11,'6月'!$I$7:$I$156,$A33)+SUMIFS('7月'!$D$7:$D$156,'7月'!$E$7:$E$156,設定!$M$11,'7月'!$I$7:$I$156,$A33)+SUMIFS('8月'!$D$7:$D$156,'8月'!$E$7:$E$156,設定!$M$11,'8月'!$I$7:$I$156,$A33)+SUMIFS('9月'!$D$7:$D$156,'9月'!$E$7:$E$156,設定!$M$11,'9月'!$I$7:$I$156,$A33)+SUMIFS('10月'!$D$7:$D$156,'10月'!$E$7:$E$156,設定!$M$11,'10月'!$I$7:$I$156,$A33)+SUMIFS('11月'!$D$7:$D$156,'11月'!$E$7:$E$156,設定!$M$11,'11月'!$I$7:$I$156,$A33)+SUMIFS('12月'!$D$7:$D$156,'12月'!$E$7:$E$156,設定!$M$11,'12月'!$I$7:$I$156,$A33))</f>
        <v>0</v>
      </c>
      <c r="C33" s="25" t="str">
        <f>IF(設定!$M$12="","",SUMIFS('1月'!$D$7:$D$156,'1月'!$E$7:$E$156,設定!$M$12,'1月'!$I$7:$I$156,$A33)+SUMIFS('2月'!$D$7:$D$156,'2月'!$E$7:$E$156,設定!$M$12,'2月'!$I$7:$I$156,$A33)+SUMIFS('3月'!$D$7:$D$156,'3月'!$E$7:$E$156,設定!$M$12,'3月'!$I$7:$I$156,$A33)+SUMIFS('4月'!$D$7:$D$156,'4月'!$E$7:$E$156,設定!$M$12,'4月'!$I$7:$I$156,$A33)+SUMIFS('5月'!$D$7:$D$156,'5月'!$E$7:$E$156,設定!$M$12,'5月'!$I$7:$I$156,$A33)+SUMIFS('6月'!$D$7:$D$156,'6月'!$E$7:$E$156,設定!$M$12,'6月'!$I$7:$I$156,$A33)+SUMIFS('7月'!$D$7:$D$156,'7月'!$E$7:$E$156,設定!$M$12,'7月'!$I$7:$I$156,$A33)+SUMIFS('8月'!$D$7:$D$156,'8月'!$E$7:$E$156,設定!$M$12,'8月'!$I$7:$I$156,$A33)+SUMIFS('9月'!$D$7:$D$156,'9月'!$E$7:$E$156,設定!$M$12,'9月'!$I$7:$I$156,$A33)+SUMIFS('10月'!$D$7:$D$156,'10月'!$E$7:$E$156,設定!$M$12,'10月'!$I$7:$I$156,$A33)+SUMIFS('11月'!$D$7:$D$156,'11月'!$E$7:$E$156,設定!$M$12,'11月'!$I$7:$I$156,$A33)+SUMIFS('12月'!$D$7:$D$156,'12月'!$E$7:$E$156,設定!$M$12,'12月'!$I$7:$I$156,$A33))</f>
        <v/>
      </c>
      <c r="D33" s="25" t="str">
        <f>IF(設定!$M$13="","",SUMIFS('1月'!$D$7:$D$156,'1月'!$E$7:$E$156,設定!$M$13,'1月'!$I$7:$I$156,$A33)+SUMIFS('2月'!$D$7:$D$156,'2月'!$E$7:$E$156,設定!$M$13,'2月'!$I$7:$I$156,$A33)+SUMIFS('3月'!$D$7:$D$156,'3月'!$E$7:$E$156,設定!$M$13,'3月'!$I$7:$I$156,$A33)+SUMIFS('4月'!$D$7:$D$156,'4月'!$E$7:$E$156,設定!$M$13,'4月'!$I$7:$I$156,$A33)+SUMIFS('5月'!$D$7:$D$156,'5月'!$E$7:$E$156,設定!$M$13,'5月'!$I$7:$I$156,$A33)+SUMIFS('6月'!$D$7:$D$156,'6月'!$E$7:$E$156,設定!$M$13,'6月'!$I$7:$I$156,$A33)+SUMIFS('7月'!$D$7:$D$156,'7月'!$E$7:$E$156,設定!$M$13,'7月'!$I$7:$I$156,$A33)+SUMIFS('8月'!$D$7:$D$156,'8月'!$E$7:$E$156,設定!$M$13,'8月'!$I$7:$I$156,$A33)+SUMIFS('9月'!$D$7:$D$156,'9月'!$E$7:$E$156,設定!$M$13,'9月'!$I$7:$I$156,$A33)+SUMIFS('10月'!$D$7:$D$156,'10月'!$E$7:$E$156,設定!$M$13,'10月'!$I$7:$I$156,$A33)+SUMIFS('11月'!$D$7:$D$156,'11月'!$E$7:$E$156,設定!$M$13,'11月'!$I$7:$I$156,$A33)+SUMIFS('12月'!$D$7:$D$156,'12月'!$E$7:$E$156,設定!$M$13,'12月'!$I$7:$I$156,$A33))</f>
        <v/>
      </c>
      <c r="E33" s="25" t="str">
        <f>IF(設定!$M$14="","",SUMIFS('1月'!$D$7:$D$156,'1月'!$E$7:$E$156,設定!$M$14,'1月'!$I$7:$I$156,$A33)+SUMIFS('2月'!$D$7:$D$156,'2月'!$E$7:$E$156,設定!$M$14,'2月'!$I$7:$I$156,$A33)+SUMIFS('3月'!$D$7:$D$156,'3月'!$E$7:$E$156,設定!$M$14,'3月'!$I$7:$I$156,$A33)+SUMIFS('4月'!$D$7:$D$156,'4月'!$E$7:$E$156,設定!$M$14,'4月'!$I$7:$I$156,$A33)+SUMIFS('5月'!$D$7:$D$156,'5月'!$E$7:$E$156,設定!$M$14,'5月'!$I$7:$I$156,$A33)+SUMIFS('6月'!$D$7:$D$156,'6月'!$E$7:$E$156,設定!$M$14,'6月'!$I$7:$I$156,$A33)+SUMIFS('7月'!$D$7:$D$156,'7月'!$E$7:$E$156,設定!$M$14,'7月'!$I$7:$I$156,$A33)+SUMIFS('8月'!$D$7:$D$156,'8月'!$E$7:$E$156,設定!$M$14,'8月'!$I$7:$I$156,$A33)+SUMIFS('9月'!$D$7:$D$156,'9月'!$E$7:$E$156,設定!$M$14,'9月'!$I$7:$I$156,$A33)+SUMIFS('10月'!$D$7:$D$156,'10月'!$E$7:$E$156,設定!$M$14,'10月'!$I$7:$I$156,$A33)+SUMIFS('11月'!$D$7:$D$156,'11月'!$E$7:$E$156,設定!$M$14,'11月'!$I$7:$I$156,$A33)+SUMIFS('12月'!$D$7:$D$156,'12月'!$E$7:$E$156,設定!$M$14,'12月'!$I$7:$I$156,$A33))</f>
        <v/>
      </c>
      <c r="F33" s="30">
        <f t="shared" si="2"/>
        <v>0</v>
      </c>
      <c r="G33" s="25">
        <f>CHOOSE(MOD(設定!$B$6-1+7,12)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33" s="30">
        <f t="shared" si="3"/>
        <v>0</v>
      </c>
    </row>
    <row r="34" spans="1:17" ht="17.25" x14ac:dyDescent="0.25">
      <c r="A34" s="29">
        <f>EDATE(DATE(設定!$B$5,設定!$B$6,1),8)</f>
        <v>46266</v>
      </c>
      <c r="B34" s="25">
        <f>IF(設定!$M$11="","",SUMIFS('1月'!$D$7:$D$156,'1月'!$E$7:$E$156,設定!$M$11,'1月'!$I$7:$I$156,$A34)+SUMIFS('2月'!$D$7:$D$156,'2月'!$E$7:$E$156,設定!$M$11,'2月'!$I$7:$I$156,$A34)+SUMIFS('3月'!$D$7:$D$156,'3月'!$E$7:$E$156,設定!$M$11,'3月'!$I$7:$I$156,$A34)+SUMIFS('4月'!$D$7:$D$156,'4月'!$E$7:$E$156,設定!$M$11,'4月'!$I$7:$I$156,$A34)+SUMIFS('5月'!$D$7:$D$156,'5月'!$E$7:$E$156,設定!$M$11,'5月'!$I$7:$I$156,$A34)+SUMIFS('6月'!$D$7:$D$156,'6月'!$E$7:$E$156,設定!$M$11,'6月'!$I$7:$I$156,$A34)+SUMIFS('7月'!$D$7:$D$156,'7月'!$E$7:$E$156,設定!$M$11,'7月'!$I$7:$I$156,$A34)+SUMIFS('8月'!$D$7:$D$156,'8月'!$E$7:$E$156,設定!$M$11,'8月'!$I$7:$I$156,$A34)+SUMIFS('9月'!$D$7:$D$156,'9月'!$E$7:$E$156,設定!$M$11,'9月'!$I$7:$I$156,$A34)+SUMIFS('10月'!$D$7:$D$156,'10月'!$E$7:$E$156,設定!$M$11,'10月'!$I$7:$I$156,$A34)+SUMIFS('11月'!$D$7:$D$156,'11月'!$E$7:$E$156,設定!$M$11,'11月'!$I$7:$I$156,$A34)+SUMIFS('12月'!$D$7:$D$156,'12月'!$E$7:$E$156,設定!$M$11,'12月'!$I$7:$I$156,$A34))</f>
        <v>0</v>
      </c>
      <c r="C34" s="25" t="str">
        <f>IF(設定!$M$12="","",SUMIFS('1月'!$D$7:$D$156,'1月'!$E$7:$E$156,設定!$M$12,'1月'!$I$7:$I$156,$A34)+SUMIFS('2月'!$D$7:$D$156,'2月'!$E$7:$E$156,設定!$M$12,'2月'!$I$7:$I$156,$A34)+SUMIFS('3月'!$D$7:$D$156,'3月'!$E$7:$E$156,設定!$M$12,'3月'!$I$7:$I$156,$A34)+SUMIFS('4月'!$D$7:$D$156,'4月'!$E$7:$E$156,設定!$M$12,'4月'!$I$7:$I$156,$A34)+SUMIFS('5月'!$D$7:$D$156,'5月'!$E$7:$E$156,設定!$M$12,'5月'!$I$7:$I$156,$A34)+SUMIFS('6月'!$D$7:$D$156,'6月'!$E$7:$E$156,設定!$M$12,'6月'!$I$7:$I$156,$A34)+SUMIFS('7月'!$D$7:$D$156,'7月'!$E$7:$E$156,設定!$M$12,'7月'!$I$7:$I$156,$A34)+SUMIFS('8月'!$D$7:$D$156,'8月'!$E$7:$E$156,設定!$M$12,'8月'!$I$7:$I$156,$A34)+SUMIFS('9月'!$D$7:$D$156,'9月'!$E$7:$E$156,設定!$M$12,'9月'!$I$7:$I$156,$A34)+SUMIFS('10月'!$D$7:$D$156,'10月'!$E$7:$E$156,設定!$M$12,'10月'!$I$7:$I$156,$A34)+SUMIFS('11月'!$D$7:$D$156,'11月'!$E$7:$E$156,設定!$M$12,'11月'!$I$7:$I$156,$A34)+SUMIFS('12月'!$D$7:$D$156,'12月'!$E$7:$E$156,設定!$M$12,'12月'!$I$7:$I$156,$A34))</f>
        <v/>
      </c>
      <c r="D34" s="25" t="str">
        <f>IF(設定!$M$13="","",SUMIFS('1月'!$D$7:$D$156,'1月'!$E$7:$E$156,設定!$M$13,'1月'!$I$7:$I$156,$A34)+SUMIFS('2月'!$D$7:$D$156,'2月'!$E$7:$E$156,設定!$M$13,'2月'!$I$7:$I$156,$A34)+SUMIFS('3月'!$D$7:$D$156,'3月'!$E$7:$E$156,設定!$M$13,'3月'!$I$7:$I$156,$A34)+SUMIFS('4月'!$D$7:$D$156,'4月'!$E$7:$E$156,設定!$M$13,'4月'!$I$7:$I$156,$A34)+SUMIFS('5月'!$D$7:$D$156,'5月'!$E$7:$E$156,設定!$M$13,'5月'!$I$7:$I$156,$A34)+SUMIFS('6月'!$D$7:$D$156,'6月'!$E$7:$E$156,設定!$M$13,'6月'!$I$7:$I$156,$A34)+SUMIFS('7月'!$D$7:$D$156,'7月'!$E$7:$E$156,設定!$M$13,'7月'!$I$7:$I$156,$A34)+SUMIFS('8月'!$D$7:$D$156,'8月'!$E$7:$E$156,設定!$M$13,'8月'!$I$7:$I$156,$A34)+SUMIFS('9月'!$D$7:$D$156,'9月'!$E$7:$E$156,設定!$M$13,'9月'!$I$7:$I$156,$A34)+SUMIFS('10月'!$D$7:$D$156,'10月'!$E$7:$E$156,設定!$M$13,'10月'!$I$7:$I$156,$A34)+SUMIFS('11月'!$D$7:$D$156,'11月'!$E$7:$E$156,設定!$M$13,'11月'!$I$7:$I$156,$A34)+SUMIFS('12月'!$D$7:$D$156,'12月'!$E$7:$E$156,設定!$M$13,'12月'!$I$7:$I$156,$A34))</f>
        <v/>
      </c>
      <c r="E34" s="25" t="str">
        <f>IF(設定!$M$14="","",SUMIFS('1月'!$D$7:$D$156,'1月'!$E$7:$E$156,設定!$M$14,'1月'!$I$7:$I$156,$A34)+SUMIFS('2月'!$D$7:$D$156,'2月'!$E$7:$E$156,設定!$M$14,'2月'!$I$7:$I$156,$A34)+SUMIFS('3月'!$D$7:$D$156,'3月'!$E$7:$E$156,設定!$M$14,'3月'!$I$7:$I$156,$A34)+SUMIFS('4月'!$D$7:$D$156,'4月'!$E$7:$E$156,設定!$M$14,'4月'!$I$7:$I$156,$A34)+SUMIFS('5月'!$D$7:$D$156,'5月'!$E$7:$E$156,設定!$M$14,'5月'!$I$7:$I$156,$A34)+SUMIFS('6月'!$D$7:$D$156,'6月'!$E$7:$E$156,設定!$M$14,'6月'!$I$7:$I$156,$A34)+SUMIFS('7月'!$D$7:$D$156,'7月'!$E$7:$E$156,設定!$M$14,'7月'!$I$7:$I$156,$A34)+SUMIFS('8月'!$D$7:$D$156,'8月'!$E$7:$E$156,設定!$M$14,'8月'!$I$7:$I$156,$A34)+SUMIFS('9月'!$D$7:$D$156,'9月'!$E$7:$E$156,設定!$M$14,'9月'!$I$7:$I$156,$A34)+SUMIFS('10月'!$D$7:$D$156,'10月'!$E$7:$E$156,設定!$M$14,'10月'!$I$7:$I$156,$A34)+SUMIFS('11月'!$D$7:$D$156,'11月'!$E$7:$E$156,設定!$M$14,'11月'!$I$7:$I$156,$A34)+SUMIFS('12月'!$D$7:$D$156,'12月'!$E$7:$E$156,設定!$M$14,'12月'!$I$7:$I$156,$A34))</f>
        <v/>
      </c>
      <c r="F34" s="30">
        <f t="shared" si="2"/>
        <v>0</v>
      </c>
      <c r="G34" s="25">
        <f>CHOOSE(MOD(設定!$B$6-1+8,12)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34" s="30">
        <f t="shared" si="3"/>
        <v>0</v>
      </c>
    </row>
    <row r="35" spans="1:17" ht="17.25" x14ac:dyDescent="0.25">
      <c r="A35" s="29">
        <f>EDATE(DATE(設定!$B$5,設定!$B$6,1),9)</f>
        <v>46296</v>
      </c>
      <c r="B35" s="25">
        <f>IF(設定!$M$11="","",SUMIFS('1月'!$D$7:$D$156,'1月'!$E$7:$E$156,設定!$M$11,'1月'!$I$7:$I$156,$A35)+SUMIFS('2月'!$D$7:$D$156,'2月'!$E$7:$E$156,設定!$M$11,'2月'!$I$7:$I$156,$A35)+SUMIFS('3月'!$D$7:$D$156,'3月'!$E$7:$E$156,設定!$M$11,'3月'!$I$7:$I$156,$A35)+SUMIFS('4月'!$D$7:$D$156,'4月'!$E$7:$E$156,設定!$M$11,'4月'!$I$7:$I$156,$A35)+SUMIFS('5月'!$D$7:$D$156,'5月'!$E$7:$E$156,設定!$M$11,'5月'!$I$7:$I$156,$A35)+SUMIFS('6月'!$D$7:$D$156,'6月'!$E$7:$E$156,設定!$M$11,'6月'!$I$7:$I$156,$A35)+SUMIFS('7月'!$D$7:$D$156,'7月'!$E$7:$E$156,設定!$M$11,'7月'!$I$7:$I$156,$A35)+SUMIFS('8月'!$D$7:$D$156,'8月'!$E$7:$E$156,設定!$M$11,'8月'!$I$7:$I$156,$A35)+SUMIFS('9月'!$D$7:$D$156,'9月'!$E$7:$E$156,設定!$M$11,'9月'!$I$7:$I$156,$A35)+SUMIFS('10月'!$D$7:$D$156,'10月'!$E$7:$E$156,設定!$M$11,'10月'!$I$7:$I$156,$A35)+SUMIFS('11月'!$D$7:$D$156,'11月'!$E$7:$E$156,設定!$M$11,'11月'!$I$7:$I$156,$A35)+SUMIFS('12月'!$D$7:$D$156,'12月'!$E$7:$E$156,設定!$M$11,'12月'!$I$7:$I$156,$A35))</f>
        <v>0</v>
      </c>
      <c r="C35" s="25" t="str">
        <f>IF(設定!$M$12="","",SUMIFS('1月'!$D$7:$D$156,'1月'!$E$7:$E$156,設定!$M$12,'1月'!$I$7:$I$156,$A35)+SUMIFS('2月'!$D$7:$D$156,'2月'!$E$7:$E$156,設定!$M$12,'2月'!$I$7:$I$156,$A35)+SUMIFS('3月'!$D$7:$D$156,'3月'!$E$7:$E$156,設定!$M$12,'3月'!$I$7:$I$156,$A35)+SUMIFS('4月'!$D$7:$D$156,'4月'!$E$7:$E$156,設定!$M$12,'4月'!$I$7:$I$156,$A35)+SUMIFS('5月'!$D$7:$D$156,'5月'!$E$7:$E$156,設定!$M$12,'5月'!$I$7:$I$156,$A35)+SUMIFS('6月'!$D$7:$D$156,'6月'!$E$7:$E$156,設定!$M$12,'6月'!$I$7:$I$156,$A35)+SUMIFS('7月'!$D$7:$D$156,'7月'!$E$7:$E$156,設定!$M$12,'7月'!$I$7:$I$156,$A35)+SUMIFS('8月'!$D$7:$D$156,'8月'!$E$7:$E$156,設定!$M$12,'8月'!$I$7:$I$156,$A35)+SUMIFS('9月'!$D$7:$D$156,'9月'!$E$7:$E$156,設定!$M$12,'9月'!$I$7:$I$156,$A35)+SUMIFS('10月'!$D$7:$D$156,'10月'!$E$7:$E$156,設定!$M$12,'10月'!$I$7:$I$156,$A35)+SUMIFS('11月'!$D$7:$D$156,'11月'!$E$7:$E$156,設定!$M$12,'11月'!$I$7:$I$156,$A35)+SUMIFS('12月'!$D$7:$D$156,'12月'!$E$7:$E$156,設定!$M$12,'12月'!$I$7:$I$156,$A35))</f>
        <v/>
      </c>
      <c r="D35" s="25" t="str">
        <f>IF(設定!$M$13="","",SUMIFS('1月'!$D$7:$D$156,'1月'!$E$7:$E$156,設定!$M$13,'1月'!$I$7:$I$156,$A35)+SUMIFS('2月'!$D$7:$D$156,'2月'!$E$7:$E$156,設定!$M$13,'2月'!$I$7:$I$156,$A35)+SUMIFS('3月'!$D$7:$D$156,'3月'!$E$7:$E$156,設定!$M$13,'3月'!$I$7:$I$156,$A35)+SUMIFS('4月'!$D$7:$D$156,'4月'!$E$7:$E$156,設定!$M$13,'4月'!$I$7:$I$156,$A35)+SUMIFS('5月'!$D$7:$D$156,'5月'!$E$7:$E$156,設定!$M$13,'5月'!$I$7:$I$156,$A35)+SUMIFS('6月'!$D$7:$D$156,'6月'!$E$7:$E$156,設定!$M$13,'6月'!$I$7:$I$156,$A35)+SUMIFS('7月'!$D$7:$D$156,'7月'!$E$7:$E$156,設定!$M$13,'7月'!$I$7:$I$156,$A35)+SUMIFS('8月'!$D$7:$D$156,'8月'!$E$7:$E$156,設定!$M$13,'8月'!$I$7:$I$156,$A35)+SUMIFS('9月'!$D$7:$D$156,'9月'!$E$7:$E$156,設定!$M$13,'9月'!$I$7:$I$156,$A35)+SUMIFS('10月'!$D$7:$D$156,'10月'!$E$7:$E$156,設定!$M$13,'10月'!$I$7:$I$156,$A35)+SUMIFS('11月'!$D$7:$D$156,'11月'!$E$7:$E$156,設定!$M$13,'11月'!$I$7:$I$156,$A35)+SUMIFS('12月'!$D$7:$D$156,'12月'!$E$7:$E$156,設定!$M$13,'12月'!$I$7:$I$156,$A35))</f>
        <v/>
      </c>
      <c r="E35" s="25" t="str">
        <f>IF(設定!$M$14="","",SUMIFS('1月'!$D$7:$D$156,'1月'!$E$7:$E$156,設定!$M$14,'1月'!$I$7:$I$156,$A35)+SUMIFS('2月'!$D$7:$D$156,'2月'!$E$7:$E$156,設定!$M$14,'2月'!$I$7:$I$156,$A35)+SUMIFS('3月'!$D$7:$D$156,'3月'!$E$7:$E$156,設定!$M$14,'3月'!$I$7:$I$156,$A35)+SUMIFS('4月'!$D$7:$D$156,'4月'!$E$7:$E$156,設定!$M$14,'4月'!$I$7:$I$156,$A35)+SUMIFS('5月'!$D$7:$D$156,'5月'!$E$7:$E$156,設定!$M$14,'5月'!$I$7:$I$156,$A35)+SUMIFS('6月'!$D$7:$D$156,'6月'!$E$7:$E$156,設定!$M$14,'6月'!$I$7:$I$156,$A35)+SUMIFS('7月'!$D$7:$D$156,'7月'!$E$7:$E$156,設定!$M$14,'7月'!$I$7:$I$156,$A35)+SUMIFS('8月'!$D$7:$D$156,'8月'!$E$7:$E$156,設定!$M$14,'8月'!$I$7:$I$156,$A35)+SUMIFS('9月'!$D$7:$D$156,'9月'!$E$7:$E$156,設定!$M$14,'9月'!$I$7:$I$156,$A35)+SUMIFS('10月'!$D$7:$D$156,'10月'!$E$7:$E$156,設定!$M$14,'10月'!$I$7:$I$156,$A35)+SUMIFS('11月'!$D$7:$D$156,'11月'!$E$7:$E$156,設定!$M$14,'11月'!$I$7:$I$156,$A35)+SUMIFS('12月'!$D$7:$D$156,'12月'!$E$7:$E$156,設定!$M$14,'12月'!$I$7:$I$156,$A35))</f>
        <v/>
      </c>
      <c r="F35" s="30">
        <f t="shared" si="2"/>
        <v>0</v>
      </c>
      <c r="G35" s="25">
        <f>CHOOSE(MOD(設定!$B$6-1+9,12)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35" s="30">
        <f t="shared" si="3"/>
        <v>0</v>
      </c>
    </row>
    <row r="36" spans="1:17" ht="17.25" x14ac:dyDescent="0.25">
      <c r="A36" s="29">
        <f>EDATE(DATE(設定!$B$5,設定!$B$6,1),10)</f>
        <v>46327</v>
      </c>
      <c r="B36" s="25">
        <f>IF(設定!$M$11="","",SUMIFS('1月'!$D$7:$D$156,'1月'!$E$7:$E$156,設定!$M$11,'1月'!$I$7:$I$156,$A36)+SUMIFS('2月'!$D$7:$D$156,'2月'!$E$7:$E$156,設定!$M$11,'2月'!$I$7:$I$156,$A36)+SUMIFS('3月'!$D$7:$D$156,'3月'!$E$7:$E$156,設定!$M$11,'3月'!$I$7:$I$156,$A36)+SUMIFS('4月'!$D$7:$D$156,'4月'!$E$7:$E$156,設定!$M$11,'4月'!$I$7:$I$156,$A36)+SUMIFS('5月'!$D$7:$D$156,'5月'!$E$7:$E$156,設定!$M$11,'5月'!$I$7:$I$156,$A36)+SUMIFS('6月'!$D$7:$D$156,'6月'!$E$7:$E$156,設定!$M$11,'6月'!$I$7:$I$156,$A36)+SUMIFS('7月'!$D$7:$D$156,'7月'!$E$7:$E$156,設定!$M$11,'7月'!$I$7:$I$156,$A36)+SUMIFS('8月'!$D$7:$D$156,'8月'!$E$7:$E$156,設定!$M$11,'8月'!$I$7:$I$156,$A36)+SUMIFS('9月'!$D$7:$D$156,'9月'!$E$7:$E$156,設定!$M$11,'9月'!$I$7:$I$156,$A36)+SUMIFS('10月'!$D$7:$D$156,'10月'!$E$7:$E$156,設定!$M$11,'10月'!$I$7:$I$156,$A36)+SUMIFS('11月'!$D$7:$D$156,'11月'!$E$7:$E$156,設定!$M$11,'11月'!$I$7:$I$156,$A36)+SUMIFS('12月'!$D$7:$D$156,'12月'!$E$7:$E$156,設定!$M$11,'12月'!$I$7:$I$156,$A36))</f>
        <v>0</v>
      </c>
      <c r="C36" s="25" t="str">
        <f>IF(設定!$M$12="","",SUMIFS('1月'!$D$7:$D$156,'1月'!$E$7:$E$156,設定!$M$12,'1月'!$I$7:$I$156,$A36)+SUMIFS('2月'!$D$7:$D$156,'2月'!$E$7:$E$156,設定!$M$12,'2月'!$I$7:$I$156,$A36)+SUMIFS('3月'!$D$7:$D$156,'3月'!$E$7:$E$156,設定!$M$12,'3月'!$I$7:$I$156,$A36)+SUMIFS('4月'!$D$7:$D$156,'4月'!$E$7:$E$156,設定!$M$12,'4月'!$I$7:$I$156,$A36)+SUMIFS('5月'!$D$7:$D$156,'5月'!$E$7:$E$156,設定!$M$12,'5月'!$I$7:$I$156,$A36)+SUMIFS('6月'!$D$7:$D$156,'6月'!$E$7:$E$156,設定!$M$12,'6月'!$I$7:$I$156,$A36)+SUMIFS('7月'!$D$7:$D$156,'7月'!$E$7:$E$156,設定!$M$12,'7月'!$I$7:$I$156,$A36)+SUMIFS('8月'!$D$7:$D$156,'8月'!$E$7:$E$156,設定!$M$12,'8月'!$I$7:$I$156,$A36)+SUMIFS('9月'!$D$7:$D$156,'9月'!$E$7:$E$156,設定!$M$12,'9月'!$I$7:$I$156,$A36)+SUMIFS('10月'!$D$7:$D$156,'10月'!$E$7:$E$156,設定!$M$12,'10月'!$I$7:$I$156,$A36)+SUMIFS('11月'!$D$7:$D$156,'11月'!$E$7:$E$156,設定!$M$12,'11月'!$I$7:$I$156,$A36)+SUMIFS('12月'!$D$7:$D$156,'12月'!$E$7:$E$156,設定!$M$12,'12月'!$I$7:$I$156,$A36))</f>
        <v/>
      </c>
      <c r="D36" s="25" t="str">
        <f>IF(設定!$M$13="","",SUMIFS('1月'!$D$7:$D$156,'1月'!$E$7:$E$156,設定!$M$13,'1月'!$I$7:$I$156,$A36)+SUMIFS('2月'!$D$7:$D$156,'2月'!$E$7:$E$156,設定!$M$13,'2月'!$I$7:$I$156,$A36)+SUMIFS('3月'!$D$7:$D$156,'3月'!$E$7:$E$156,設定!$M$13,'3月'!$I$7:$I$156,$A36)+SUMIFS('4月'!$D$7:$D$156,'4月'!$E$7:$E$156,設定!$M$13,'4月'!$I$7:$I$156,$A36)+SUMIFS('5月'!$D$7:$D$156,'5月'!$E$7:$E$156,設定!$M$13,'5月'!$I$7:$I$156,$A36)+SUMIFS('6月'!$D$7:$D$156,'6月'!$E$7:$E$156,設定!$M$13,'6月'!$I$7:$I$156,$A36)+SUMIFS('7月'!$D$7:$D$156,'7月'!$E$7:$E$156,設定!$M$13,'7月'!$I$7:$I$156,$A36)+SUMIFS('8月'!$D$7:$D$156,'8月'!$E$7:$E$156,設定!$M$13,'8月'!$I$7:$I$156,$A36)+SUMIFS('9月'!$D$7:$D$156,'9月'!$E$7:$E$156,設定!$M$13,'9月'!$I$7:$I$156,$A36)+SUMIFS('10月'!$D$7:$D$156,'10月'!$E$7:$E$156,設定!$M$13,'10月'!$I$7:$I$156,$A36)+SUMIFS('11月'!$D$7:$D$156,'11月'!$E$7:$E$156,設定!$M$13,'11月'!$I$7:$I$156,$A36)+SUMIFS('12月'!$D$7:$D$156,'12月'!$E$7:$E$156,設定!$M$13,'12月'!$I$7:$I$156,$A36))</f>
        <v/>
      </c>
      <c r="E36" s="25" t="str">
        <f>IF(設定!$M$14="","",SUMIFS('1月'!$D$7:$D$156,'1月'!$E$7:$E$156,設定!$M$14,'1月'!$I$7:$I$156,$A36)+SUMIFS('2月'!$D$7:$D$156,'2月'!$E$7:$E$156,設定!$M$14,'2月'!$I$7:$I$156,$A36)+SUMIFS('3月'!$D$7:$D$156,'3月'!$E$7:$E$156,設定!$M$14,'3月'!$I$7:$I$156,$A36)+SUMIFS('4月'!$D$7:$D$156,'4月'!$E$7:$E$156,設定!$M$14,'4月'!$I$7:$I$156,$A36)+SUMIFS('5月'!$D$7:$D$156,'5月'!$E$7:$E$156,設定!$M$14,'5月'!$I$7:$I$156,$A36)+SUMIFS('6月'!$D$7:$D$156,'6月'!$E$7:$E$156,設定!$M$14,'6月'!$I$7:$I$156,$A36)+SUMIFS('7月'!$D$7:$D$156,'7月'!$E$7:$E$156,設定!$M$14,'7月'!$I$7:$I$156,$A36)+SUMIFS('8月'!$D$7:$D$156,'8月'!$E$7:$E$156,設定!$M$14,'8月'!$I$7:$I$156,$A36)+SUMIFS('9月'!$D$7:$D$156,'9月'!$E$7:$E$156,設定!$M$14,'9月'!$I$7:$I$156,$A36)+SUMIFS('10月'!$D$7:$D$156,'10月'!$E$7:$E$156,設定!$M$14,'10月'!$I$7:$I$156,$A36)+SUMIFS('11月'!$D$7:$D$156,'11月'!$E$7:$E$156,設定!$M$14,'11月'!$I$7:$I$156,$A36)+SUMIFS('12月'!$D$7:$D$156,'12月'!$E$7:$E$156,設定!$M$14,'12月'!$I$7:$I$156,$A36))</f>
        <v/>
      </c>
      <c r="F36" s="30">
        <f t="shared" si="2"/>
        <v>0</v>
      </c>
      <c r="G36" s="25">
        <f>CHOOSE(MOD(設定!$B$6-1+10,12)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36" s="30">
        <f t="shared" si="3"/>
        <v>0</v>
      </c>
    </row>
    <row r="37" spans="1:17" ht="17.25" x14ac:dyDescent="0.25">
      <c r="A37" s="29">
        <f>EDATE(DATE(設定!$B$5,設定!$B$6,1),11)</f>
        <v>46357</v>
      </c>
      <c r="B37" s="25">
        <f>IF(設定!$M$11="","",SUMIFS('1月'!$D$7:$D$156,'1月'!$E$7:$E$156,設定!$M$11,'1月'!$I$7:$I$156,$A37)+SUMIFS('2月'!$D$7:$D$156,'2月'!$E$7:$E$156,設定!$M$11,'2月'!$I$7:$I$156,$A37)+SUMIFS('3月'!$D$7:$D$156,'3月'!$E$7:$E$156,設定!$M$11,'3月'!$I$7:$I$156,$A37)+SUMIFS('4月'!$D$7:$D$156,'4月'!$E$7:$E$156,設定!$M$11,'4月'!$I$7:$I$156,$A37)+SUMIFS('5月'!$D$7:$D$156,'5月'!$E$7:$E$156,設定!$M$11,'5月'!$I$7:$I$156,$A37)+SUMIFS('6月'!$D$7:$D$156,'6月'!$E$7:$E$156,設定!$M$11,'6月'!$I$7:$I$156,$A37)+SUMIFS('7月'!$D$7:$D$156,'7月'!$E$7:$E$156,設定!$M$11,'7月'!$I$7:$I$156,$A37)+SUMIFS('8月'!$D$7:$D$156,'8月'!$E$7:$E$156,設定!$M$11,'8月'!$I$7:$I$156,$A37)+SUMIFS('9月'!$D$7:$D$156,'9月'!$E$7:$E$156,設定!$M$11,'9月'!$I$7:$I$156,$A37)+SUMIFS('10月'!$D$7:$D$156,'10月'!$E$7:$E$156,設定!$M$11,'10月'!$I$7:$I$156,$A37)+SUMIFS('11月'!$D$7:$D$156,'11月'!$E$7:$E$156,設定!$M$11,'11月'!$I$7:$I$156,$A37)+SUMIFS('12月'!$D$7:$D$156,'12月'!$E$7:$E$156,設定!$M$11,'12月'!$I$7:$I$156,$A37))</f>
        <v>0</v>
      </c>
      <c r="C37" s="25" t="str">
        <f>IF(設定!$M$12="","",SUMIFS('1月'!$D$7:$D$156,'1月'!$E$7:$E$156,設定!$M$12,'1月'!$I$7:$I$156,$A37)+SUMIFS('2月'!$D$7:$D$156,'2月'!$E$7:$E$156,設定!$M$12,'2月'!$I$7:$I$156,$A37)+SUMIFS('3月'!$D$7:$D$156,'3月'!$E$7:$E$156,設定!$M$12,'3月'!$I$7:$I$156,$A37)+SUMIFS('4月'!$D$7:$D$156,'4月'!$E$7:$E$156,設定!$M$12,'4月'!$I$7:$I$156,$A37)+SUMIFS('5月'!$D$7:$D$156,'5月'!$E$7:$E$156,設定!$M$12,'5月'!$I$7:$I$156,$A37)+SUMIFS('6月'!$D$7:$D$156,'6月'!$E$7:$E$156,設定!$M$12,'6月'!$I$7:$I$156,$A37)+SUMIFS('7月'!$D$7:$D$156,'7月'!$E$7:$E$156,設定!$M$12,'7月'!$I$7:$I$156,$A37)+SUMIFS('8月'!$D$7:$D$156,'8月'!$E$7:$E$156,設定!$M$12,'8月'!$I$7:$I$156,$A37)+SUMIFS('9月'!$D$7:$D$156,'9月'!$E$7:$E$156,設定!$M$12,'9月'!$I$7:$I$156,$A37)+SUMIFS('10月'!$D$7:$D$156,'10月'!$E$7:$E$156,設定!$M$12,'10月'!$I$7:$I$156,$A37)+SUMIFS('11月'!$D$7:$D$156,'11月'!$E$7:$E$156,設定!$M$12,'11月'!$I$7:$I$156,$A37)+SUMIFS('12月'!$D$7:$D$156,'12月'!$E$7:$E$156,設定!$M$12,'12月'!$I$7:$I$156,$A37))</f>
        <v/>
      </c>
      <c r="D37" s="25" t="str">
        <f>IF(設定!$M$13="","",SUMIFS('1月'!$D$7:$D$156,'1月'!$E$7:$E$156,設定!$M$13,'1月'!$I$7:$I$156,$A37)+SUMIFS('2月'!$D$7:$D$156,'2月'!$E$7:$E$156,設定!$M$13,'2月'!$I$7:$I$156,$A37)+SUMIFS('3月'!$D$7:$D$156,'3月'!$E$7:$E$156,設定!$M$13,'3月'!$I$7:$I$156,$A37)+SUMIFS('4月'!$D$7:$D$156,'4月'!$E$7:$E$156,設定!$M$13,'4月'!$I$7:$I$156,$A37)+SUMIFS('5月'!$D$7:$D$156,'5月'!$E$7:$E$156,設定!$M$13,'5月'!$I$7:$I$156,$A37)+SUMIFS('6月'!$D$7:$D$156,'6月'!$E$7:$E$156,設定!$M$13,'6月'!$I$7:$I$156,$A37)+SUMIFS('7月'!$D$7:$D$156,'7月'!$E$7:$E$156,設定!$M$13,'7月'!$I$7:$I$156,$A37)+SUMIFS('8月'!$D$7:$D$156,'8月'!$E$7:$E$156,設定!$M$13,'8月'!$I$7:$I$156,$A37)+SUMIFS('9月'!$D$7:$D$156,'9月'!$E$7:$E$156,設定!$M$13,'9月'!$I$7:$I$156,$A37)+SUMIFS('10月'!$D$7:$D$156,'10月'!$E$7:$E$156,設定!$M$13,'10月'!$I$7:$I$156,$A37)+SUMIFS('11月'!$D$7:$D$156,'11月'!$E$7:$E$156,設定!$M$13,'11月'!$I$7:$I$156,$A37)+SUMIFS('12月'!$D$7:$D$156,'12月'!$E$7:$E$156,設定!$M$13,'12月'!$I$7:$I$156,$A37))</f>
        <v/>
      </c>
      <c r="E37" s="25" t="str">
        <f>IF(設定!$M$14="","",SUMIFS('1月'!$D$7:$D$156,'1月'!$E$7:$E$156,設定!$M$14,'1月'!$I$7:$I$156,$A37)+SUMIFS('2月'!$D$7:$D$156,'2月'!$E$7:$E$156,設定!$M$14,'2月'!$I$7:$I$156,$A37)+SUMIFS('3月'!$D$7:$D$156,'3月'!$E$7:$E$156,設定!$M$14,'3月'!$I$7:$I$156,$A37)+SUMIFS('4月'!$D$7:$D$156,'4月'!$E$7:$E$156,設定!$M$14,'4月'!$I$7:$I$156,$A37)+SUMIFS('5月'!$D$7:$D$156,'5月'!$E$7:$E$156,設定!$M$14,'5月'!$I$7:$I$156,$A37)+SUMIFS('6月'!$D$7:$D$156,'6月'!$E$7:$E$156,設定!$M$14,'6月'!$I$7:$I$156,$A37)+SUMIFS('7月'!$D$7:$D$156,'7月'!$E$7:$E$156,設定!$M$14,'7月'!$I$7:$I$156,$A37)+SUMIFS('8月'!$D$7:$D$156,'8月'!$E$7:$E$156,設定!$M$14,'8月'!$I$7:$I$156,$A37)+SUMIFS('9月'!$D$7:$D$156,'9月'!$E$7:$E$156,設定!$M$14,'9月'!$I$7:$I$156,$A37)+SUMIFS('10月'!$D$7:$D$156,'10月'!$E$7:$E$156,設定!$M$14,'10月'!$I$7:$I$156,$A37)+SUMIFS('11月'!$D$7:$D$156,'11月'!$E$7:$E$156,設定!$M$14,'11月'!$I$7:$I$156,$A37)+SUMIFS('12月'!$D$7:$D$156,'12月'!$E$7:$E$156,設定!$M$14,'12月'!$I$7:$I$156,$A37))</f>
        <v/>
      </c>
      <c r="F37" s="30">
        <f t="shared" si="2"/>
        <v>0</v>
      </c>
      <c r="G37" s="25">
        <f>CHOOSE(MOD(設定!$B$6-1+11,12)+1,SUMIFS('1月'!$D$7:$D$156,'1月'!$H$7:$H$156,"口座"),SUMIFS('2月'!$D$7:$D$156,'2月'!$H$7:$H$156,"口座"),SUMIFS('3月'!$D$7:$D$156,'3月'!$H$7:$H$156,"口座"),SUMIFS('4月'!$D$7:$D$156,'4月'!$H$7:$H$156,"口座"),SUMIFS('5月'!$D$7:$D$156,'5月'!$H$7:$H$156,"口座"),SUMIFS('6月'!$D$7:$D$156,'6月'!$H$7:$H$156,"口座"),SUMIFS('7月'!$D$7:$D$156,'7月'!$H$7:$H$156,"口座"),SUMIFS('8月'!$D$7:$D$156,'8月'!$H$7:$H$156,"口座"),SUMIFS('9月'!$D$7:$D$156,'9月'!$H$7:$H$156,"口座"),SUMIFS('10月'!$D$7:$D$156,'10月'!$H$7:$H$156,"口座"),SUMIFS('11月'!$D$7:$D$156,'11月'!$H$7:$H$156,"口座"),SUMIFS('12月'!$D$7:$D$156,'12月'!$H$7:$H$156,"口座"))</f>
        <v>0</v>
      </c>
      <c r="H37" s="30">
        <f t="shared" si="3"/>
        <v>0</v>
      </c>
    </row>
    <row r="38" spans="1:17" ht="17.25" x14ac:dyDescent="0.25">
      <c r="A38" s="29">
        <f>EDATE(DATE(設定!$B$5,設定!$B$6,1),12)</f>
        <v>46388</v>
      </c>
      <c r="B38" s="25">
        <f>IF(設定!$M$11="","",SUMIFS('1月'!$D$7:$D$156,'1月'!$E$7:$E$156,設定!$M$11,'1月'!$I$7:$I$156,$A38)+SUMIFS('2月'!$D$7:$D$156,'2月'!$E$7:$E$156,設定!$M$11,'2月'!$I$7:$I$156,$A38)+SUMIFS('3月'!$D$7:$D$156,'3月'!$E$7:$E$156,設定!$M$11,'3月'!$I$7:$I$156,$A38)+SUMIFS('4月'!$D$7:$D$156,'4月'!$E$7:$E$156,設定!$M$11,'4月'!$I$7:$I$156,$A38)+SUMIFS('5月'!$D$7:$D$156,'5月'!$E$7:$E$156,設定!$M$11,'5月'!$I$7:$I$156,$A38)+SUMIFS('6月'!$D$7:$D$156,'6月'!$E$7:$E$156,設定!$M$11,'6月'!$I$7:$I$156,$A38)+SUMIFS('7月'!$D$7:$D$156,'7月'!$E$7:$E$156,設定!$M$11,'7月'!$I$7:$I$156,$A38)+SUMIFS('8月'!$D$7:$D$156,'8月'!$E$7:$E$156,設定!$M$11,'8月'!$I$7:$I$156,$A38)+SUMIFS('9月'!$D$7:$D$156,'9月'!$E$7:$E$156,設定!$M$11,'9月'!$I$7:$I$156,$A38)+SUMIFS('10月'!$D$7:$D$156,'10月'!$E$7:$E$156,設定!$M$11,'10月'!$I$7:$I$156,$A38)+SUMIFS('11月'!$D$7:$D$156,'11月'!$E$7:$E$156,設定!$M$11,'11月'!$I$7:$I$156,$A38)+SUMIFS('12月'!$D$7:$D$156,'12月'!$E$7:$E$156,設定!$M$11,'12月'!$I$7:$I$156,$A38))</f>
        <v>0</v>
      </c>
      <c r="C38" s="25" t="str">
        <f>IF(設定!$M$12="","",SUMIFS('1月'!$D$7:$D$156,'1月'!$E$7:$E$156,設定!$M$12,'1月'!$I$7:$I$156,$A38)+SUMIFS('2月'!$D$7:$D$156,'2月'!$E$7:$E$156,設定!$M$12,'2月'!$I$7:$I$156,$A38)+SUMIFS('3月'!$D$7:$D$156,'3月'!$E$7:$E$156,設定!$M$12,'3月'!$I$7:$I$156,$A38)+SUMIFS('4月'!$D$7:$D$156,'4月'!$E$7:$E$156,設定!$M$12,'4月'!$I$7:$I$156,$A38)+SUMIFS('5月'!$D$7:$D$156,'5月'!$E$7:$E$156,設定!$M$12,'5月'!$I$7:$I$156,$A38)+SUMIFS('6月'!$D$7:$D$156,'6月'!$E$7:$E$156,設定!$M$12,'6月'!$I$7:$I$156,$A38)+SUMIFS('7月'!$D$7:$D$156,'7月'!$E$7:$E$156,設定!$M$12,'7月'!$I$7:$I$156,$A38)+SUMIFS('8月'!$D$7:$D$156,'8月'!$E$7:$E$156,設定!$M$12,'8月'!$I$7:$I$156,$A38)+SUMIFS('9月'!$D$7:$D$156,'9月'!$E$7:$E$156,設定!$M$12,'9月'!$I$7:$I$156,$A38)+SUMIFS('10月'!$D$7:$D$156,'10月'!$E$7:$E$156,設定!$M$12,'10月'!$I$7:$I$156,$A38)+SUMIFS('11月'!$D$7:$D$156,'11月'!$E$7:$E$156,設定!$M$12,'11月'!$I$7:$I$156,$A38)+SUMIFS('12月'!$D$7:$D$156,'12月'!$E$7:$E$156,設定!$M$12,'12月'!$I$7:$I$156,$A38))</f>
        <v/>
      </c>
      <c r="D38" s="25" t="str">
        <f>IF(設定!$M$13="","",SUMIFS('1月'!$D$7:$D$156,'1月'!$E$7:$E$156,設定!$M$13,'1月'!$I$7:$I$156,$A38)+SUMIFS('2月'!$D$7:$D$156,'2月'!$E$7:$E$156,設定!$M$13,'2月'!$I$7:$I$156,$A38)+SUMIFS('3月'!$D$7:$D$156,'3月'!$E$7:$E$156,設定!$M$13,'3月'!$I$7:$I$156,$A38)+SUMIFS('4月'!$D$7:$D$156,'4月'!$E$7:$E$156,設定!$M$13,'4月'!$I$7:$I$156,$A38)+SUMIFS('5月'!$D$7:$D$156,'5月'!$E$7:$E$156,設定!$M$13,'5月'!$I$7:$I$156,$A38)+SUMIFS('6月'!$D$7:$D$156,'6月'!$E$7:$E$156,設定!$M$13,'6月'!$I$7:$I$156,$A38)+SUMIFS('7月'!$D$7:$D$156,'7月'!$E$7:$E$156,設定!$M$13,'7月'!$I$7:$I$156,$A38)+SUMIFS('8月'!$D$7:$D$156,'8月'!$E$7:$E$156,設定!$M$13,'8月'!$I$7:$I$156,$A38)+SUMIFS('9月'!$D$7:$D$156,'9月'!$E$7:$E$156,設定!$M$13,'9月'!$I$7:$I$156,$A38)+SUMIFS('10月'!$D$7:$D$156,'10月'!$E$7:$E$156,設定!$M$13,'10月'!$I$7:$I$156,$A38)+SUMIFS('11月'!$D$7:$D$156,'11月'!$E$7:$E$156,設定!$M$13,'11月'!$I$7:$I$156,$A38)+SUMIFS('12月'!$D$7:$D$156,'12月'!$E$7:$E$156,設定!$M$13,'12月'!$I$7:$I$156,$A38))</f>
        <v/>
      </c>
      <c r="E38" s="25" t="str">
        <f>IF(設定!$M$14="","",SUMIFS('1月'!$D$7:$D$156,'1月'!$E$7:$E$156,設定!$M$14,'1月'!$I$7:$I$156,$A38)+SUMIFS('2月'!$D$7:$D$156,'2月'!$E$7:$E$156,設定!$M$14,'2月'!$I$7:$I$156,$A38)+SUMIFS('3月'!$D$7:$D$156,'3月'!$E$7:$E$156,設定!$M$14,'3月'!$I$7:$I$156,$A38)+SUMIFS('4月'!$D$7:$D$156,'4月'!$E$7:$E$156,設定!$M$14,'4月'!$I$7:$I$156,$A38)+SUMIFS('5月'!$D$7:$D$156,'5月'!$E$7:$E$156,設定!$M$14,'5月'!$I$7:$I$156,$A38)+SUMIFS('6月'!$D$7:$D$156,'6月'!$E$7:$E$156,設定!$M$14,'6月'!$I$7:$I$156,$A38)+SUMIFS('7月'!$D$7:$D$156,'7月'!$E$7:$E$156,設定!$M$14,'7月'!$I$7:$I$156,$A38)+SUMIFS('8月'!$D$7:$D$156,'8月'!$E$7:$E$156,設定!$M$14,'8月'!$I$7:$I$156,$A38)+SUMIFS('9月'!$D$7:$D$156,'9月'!$E$7:$E$156,設定!$M$14,'9月'!$I$7:$I$156,$A38)+SUMIFS('10月'!$D$7:$D$156,'10月'!$E$7:$E$156,設定!$M$14,'10月'!$I$7:$I$156,$A38)+SUMIFS('11月'!$D$7:$D$156,'11月'!$E$7:$E$156,設定!$M$14,'11月'!$I$7:$I$156,$A38)+SUMIFS('12月'!$D$7:$D$156,'12月'!$E$7:$E$156,設定!$M$14,'12月'!$I$7:$I$156,$A38))</f>
        <v/>
      </c>
      <c r="F38" s="30">
        <f t="shared" si="2"/>
        <v>0</v>
      </c>
      <c r="G38" s="33" t="s">
        <v>123</v>
      </c>
      <c r="H38" s="30">
        <f t="shared" si="3"/>
        <v>0</v>
      </c>
    </row>
    <row r="39" spans="1:17" ht="17.25" x14ac:dyDescent="0.25">
      <c r="A39" s="29">
        <f>EDATE(DATE(設定!$B$5,設定!$B$6,1),13)</f>
        <v>46419</v>
      </c>
      <c r="B39" s="25">
        <f>IF(設定!$M$11="","",SUMIFS('1月'!$D$7:$D$156,'1月'!$E$7:$E$156,設定!$M$11,'1月'!$I$7:$I$156,$A39)+SUMIFS('2月'!$D$7:$D$156,'2月'!$E$7:$E$156,設定!$M$11,'2月'!$I$7:$I$156,$A39)+SUMIFS('3月'!$D$7:$D$156,'3月'!$E$7:$E$156,設定!$M$11,'3月'!$I$7:$I$156,$A39)+SUMIFS('4月'!$D$7:$D$156,'4月'!$E$7:$E$156,設定!$M$11,'4月'!$I$7:$I$156,$A39)+SUMIFS('5月'!$D$7:$D$156,'5月'!$E$7:$E$156,設定!$M$11,'5月'!$I$7:$I$156,$A39)+SUMIFS('6月'!$D$7:$D$156,'6月'!$E$7:$E$156,設定!$M$11,'6月'!$I$7:$I$156,$A39)+SUMIFS('7月'!$D$7:$D$156,'7月'!$E$7:$E$156,設定!$M$11,'7月'!$I$7:$I$156,$A39)+SUMIFS('8月'!$D$7:$D$156,'8月'!$E$7:$E$156,設定!$M$11,'8月'!$I$7:$I$156,$A39)+SUMIFS('9月'!$D$7:$D$156,'9月'!$E$7:$E$156,設定!$M$11,'9月'!$I$7:$I$156,$A39)+SUMIFS('10月'!$D$7:$D$156,'10月'!$E$7:$E$156,設定!$M$11,'10月'!$I$7:$I$156,$A39)+SUMIFS('11月'!$D$7:$D$156,'11月'!$E$7:$E$156,設定!$M$11,'11月'!$I$7:$I$156,$A39)+SUMIFS('12月'!$D$7:$D$156,'12月'!$E$7:$E$156,設定!$M$11,'12月'!$I$7:$I$156,$A39))</f>
        <v>0</v>
      </c>
      <c r="C39" s="25" t="str">
        <f>IF(設定!$M$12="","",SUMIFS('1月'!$D$7:$D$156,'1月'!$E$7:$E$156,設定!$M$12,'1月'!$I$7:$I$156,$A39)+SUMIFS('2月'!$D$7:$D$156,'2月'!$E$7:$E$156,設定!$M$12,'2月'!$I$7:$I$156,$A39)+SUMIFS('3月'!$D$7:$D$156,'3月'!$E$7:$E$156,設定!$M$12,'3月'!$I$7:$I$156,$A39)+SUMIFS('4月'!$D$7:$D$156,'4月'!$E$7:$E$156,設定!$M$12,'4月'!$I$7:$I$156,$A39)+SUMIFS('5月'!$D$7:$D$156,'5月'!$E$7:$E$156,設定!$M$12,'5月'!$I$7:$I$156,$A39)+SUMIFS('6月'!$D$7:$D$156,'6月'!$E$7:$E$156,設定!$M$12,'6月'!$I$7:$I$156,$A39)+SUMIFS('7月'!$D$7:$D$156,'7月'!$E$7:$E$156,設定!$M$12,'7月'!$I$7:$I$156,$A39)+SUMIFS('8月'!$D$7:$D$156,'8月'!$E$7:$E$156,設定!$M$12,'8月'!$I$7:$I$156,$A39)+SUMIFS('9月'!$D$7:$D$156,'9月'!$E$7:$E$156,設定!$M$12,'9月'!$I$7:$I$156,$A39)+SUMIFS('10月'!$D$7:$D$156,'10月'!$E$7:$E$156,設定!$M$12,'10月'!$I$7:$I$156,$A39)+SUMIFS('11月'!$D$7:$D$156,'11月'!$E$7:$E$156,設定!$M$12,'11月'!$I$7:$I$156,$A39)+SUMIFS('12月'!$D$7:$D$156,'12月'!$E$7:$E$156,設定!$M$12,'12月'!$I$7:$I$156,$A39))</f>
        <v/>
      </c>
      <c r="D39" s="25" t="str">
        <f>IF(設定!$M$13="","",SUMIFS('1月'!$D$7:$D$156,'1月'!$E$7:$E$156,設定!$M$13,'1月'!$I$7:$I$156,$A39)+SUMIFS('2月'!$D$7:$D$156,'2月'!$E$7:$E$156,設定!$M$13,'2月'!$I$7:$I$156,$A39)+SUMIFS('3月'!$D$7:$D$156,'3月'!$E$7:$E$156,設定!$M$13,'3月'!$I$7:$I$156,$A39)+SUMIFS('4月'!$D$7:$D$156,'4月'!$E$7:$E$156,設定!$M$13,'4月'!$I$7:$I$156,$A39)+SUMIFS('5月'!$D$7:$D$156,'5月'!$E$7:$E$156,設定!$M$13,'5月'!$I$7:$I$156,$A39)+SUMIFS('6月'!$D$7:$D$156,'6月'!$E$7:$E$156,設定!$M$13,'6月'!$I$7:$I$156,$A39)+SUMIFS('7月'!$D$7:$D$156,'7月'!$E$7:$E$156,設定!$M$13,'7月'!$I$7:$I$156,$A39)+SUMIFS('8月'!$D$7:$D$156,'8月'!$E$7:$E$156,設定!$M$13,'8月'!$I$7:$I$156,$A39)+SUMIFS('9月'!$D$7:$D$156,'9月'!$E$7:$E$156,設定!$M$13,'9月'!$I$7:$I$156,$A39)+SUMIFS('10月'!$D$7:$D$156,'10月'!$E$7:$E$156,設定!$M$13,'10月'!$I$7:$I$156,$A39)+SUMIFS('11月'!$D$7:$D$156,'11月'!$E$7:$E$156,設定!$M$13,'11月'!$I$7:$I$156,$A39)+SUMIFS('12月'!$D$7:$D$156,'12月'!$E$7:$E$156,設定!$M$13,'12月'!$I$7:$I$156,$A39))</f>
        <v/>
      </c>
      <c r="E39" s="25" t="str">
        <f>IF(設定!$M$14="","",SUMIFS('1月'!$D$7:$D$156,'1月'!$E$7:$E$156,設定!$M$14,'1月'!$I$7:$I$156,$A39)+SUMIFS('2月'!$D$7:$D$156,'2月'!$E$7:$E$156,設定!$M$14,'2月'!$I$7:$I$156,$A39)+SUMIFS('3月'!$D$7:$D$156,'3月'!$E$7:$E$156,設定!$M$14,'3月'!$I$7:$I$156,$A39)+SUMIFS('4月'!$D$7:$D$156,'4月'!$E$7:$E$156,設定!$M$14,'4月'!$I$7:$I$156,$A39)+SUMIFS('5月'!$D$7:$D$156,'5月'!$E$7:$E$156,設定!$M$14,'5月'!$I$7:$I$156,$A39)+SUMIFS('6月'!$D$7:$D$156,'6月'!$E$7:$E$156,設定!$M$14,'6月'!$I$7:$I$156,$A39)+SUMIFS('7月'!$D$7:$D$156,'7月'!$E$7:$E$156,設定!$M$14,'7月'!$I$7:$I$156,$A39)+SUMIFS('8月'!$D$7:$D$156,'8月'!$E$7:$E$156,設定!$M$14,'8月'!$I$7:$I$156,$A39)+SUMIFS('9月'!$D$7:$D$156,'9月'!$E$7:$E$156,設定!$M$14,'9月'!$I$7:$I$156,$A39)+SUMIFS('10月'!$D$7:$D$156,'10月'!$E$7:$E$156,設定!$M$14,'10月'!$I$7:$I$156,$A39)+SUMIFS('11月'!$D$7:$D$156,'11月'!$E$7:$E$156,設定!$M$14,'11月'!$I$7:$I$156,$A39)+SUMIFS('12月'!$D$7:$D$156,'12月'!$E$7:$E$156,設定!$M$14,'12月'!$I$7:$I$156,$A39))</f>
        <v/>
      </c>
      <c r="F39" s="30">
        <f t="shared" si="2"/>
        <v>0</v>
      </c>
      <c r="G39" s="33" t="s">
        <v>123</v>
      </c>
      <c r="H39" s="30">
        <f t="shared" si="3"/>
        <v>0</v>
      </c>
    </row>
    <row r="40" spans="1:17" ht="17.25" x14ac:dyDescent="0.25">
      <c r="A40" s="29">
        <f>EDATE(DATE(設定!$B$5,設定!$B$6,1),14)</f>
        <v>46447</v>
      </c>
      <c r="B40" s="25">
        <f>IF(設定!$M$11="","",SUMIFS('1月'!$D$7:$D$156,'1月'!$E$7:$E$156,設定!$M$11,'1月'!$I$7:$I$156,$A40)+SUMIFS('2月'!$D$7:$D$156,'2月'!$E$7:$E$156,設定!$M$11,'2月'!$I$7:$I$156,$A40)+SUMIFS('3月'!$D$7:$D$156,'3月'!$E$7:$E$156,設定!$M$11,'3月'!$I$7:$I$156,$A40)+SUMIFS('4月'!$D$7:$D$156,'4月'!$E$7:$E$156,設定!$M$11,'4月'!$I$7:$I$156,$A40)+SUMIFS('5月'!$D$7:$D$156,'5月'!$E$7:$E$156,設定!$M$11,'5月'!$I$7:$I$156,$A40)+SUMIFS('6月'!$D$7:$D$156,'6月'!$E$7:$E$156,設定!$M$11,'6月'!$I$7:$I$156,$A40)+SUMIFS('7月'!$D$7:$D$156,'7月'!$E$7:$E$156,設定!$M$11,'7月'!$I$7:$I$156,$A40)+SUMIFS('8月'!$D$7:$D$156,'8月'!$E$7:$E$156,設定!$M$11,'8月'!$I$7:$I$156,$A40)+SUMIFS('9月'!$D$7:$D$156,'9月'!$E$7:$E$156,設定!$M$11,'9月'!$I$7:$I$156,$A40)+SUMIFS('10月'!$D$7:$D$156,'10月'!$E$7:$E$156,設定!$M$11,'10月'!$I$7:$I$156,$A40)+SUMIFS('11月'!$D$7:$D$156,'11月'!$E$7:$E$156,設定!$M$11,'11月'!$I$7:$I$156,$A40)+SUMIFS('12月'!$D$7:$D$156,'12月'!$E$7:$E$156,設定!$M$11,'12月'!$I$7:$I$156,$A40))</f>
        <v>0</v>
      </c>
      <c r="C40" s="25" t="str">
        <f>IF(設定!$M$12="","",SUMIFS('1月'!$D$7:$D$156,'1月'!$E$7:$E$156,設定!$M$12,'1月'!$I$7:$I$156,$A40)+SUMIFS('2月'!$D$7:$D$156,'2月'!$E$7:$E$156,設定!$M$12,'2月'!$I$7:$I$156,$A40)+SUMIFS('3月'!$D$7:$D$156,'3月'!$E$7:$E$156,設定!$M$12,'3月'!$I$7:$I$156,$A40)+SUMIFS('4月'!$D$7:$D$156,'4月'!$E$7:$E$156,設定!$M$12,'4月'!$I$7:$I$156,$A40)+SUMIFS('5月'!$D$7:$D$156,'5月'!$E$7:$E$156,設定!$M$12,'5月'!$I$7:$I$156,$A40)+SUMIFS('6月'!$D$7:$D$156,'6月'!$E$7:$E$156,設定!$M$12,'6月'!$I$7:$I$156,$A40)+SUMIFS('7月'!$D$7:$D$156,'7月'!$E$7:$E$156,設定!$M$12,'7月'!$I$7:$I$156,$A40)+SUMIFS('8月'!$D$7:$D$156,'8月'!$E$7:$E$156,設定!$M$12,'8月'!$I$7:$I$156,$A40)+SUMIFS('9月'!$D$7:$D$156,'9月'!$E$7:$E$156,設定!$M$12,'9月'!$I$7:$I$156,$A40)+SUMIFS('10月'!$D$7:$D$156,'10月'!$E$7:$E$156,設定!$M$12,'10月'!$I$7:$I$156,$A40)+SUMIFS('11月'!$D$7:$D$156,'11月'!$E$7:$E$156,設定!$M$12,'11月'!$I$7:$I$156,$A40)+SUMIFS('12月'!$D$7:$D$156,'12月'!$E$7:$E$156,設定!$M$12,'12月'!$I$7:$I$156,$A40))</f>
        <v/>
      </c>
      <c r="D40" s="25" t="str">
        <f>IF(設定!$M$13="","",SUMIFS('1月'!$D$7:$D$156,'1月'!$E$7:$E$156,設定!$M$13,'1月'!$I$7:$I$156,$A40)+SUMIFS('2月'!$D$7:$D$156,'2月'!$E$7:$E$156,設定!$M$13,'2月'!$I$7:$I$156,$A40)+SUMIFS('3月'!$D$7:$D$156,'3月'!$E$7:$E$156,設定!$M$13,'3月'!$I$7:$I$156,$A40)+SUMIFS('4月'!$D$7:$D$156,'4月'!$E$7:$E$156,設定!$M$13,'4月'!$I$7:$I$156,$A40)+SUMIFS('5月'!$D$7:$D$156,'5月'!$E$7:$E$156,設定!$M$13,'5月'!$I$7:$I$156,$A40)+SUMIFS('6月'!$D$7:$D$156,'6月'!$E$7:$E$156,設定!$M$13,'6月'!$I$7:$I$156,$A40)+SUMIFS('7月'!$D$7:$D$156,'7月'!$E$7:$E$156,設定!$M$13,'7月'!$I$7:$I$156,$A40)+SUMIFS('8月'!$D$7:$D$156,'8月'!$E$7:$E$156,設定!$M$13,'8月'!$I$7:$I$156,$A40)+SUMIFS('9月'!$D$7:$D$156,'9月'!$E$7:$E$156,設定!$M$13,'9月'!$I$7:$I$156,$A40)+SUMIFS('10月'!$D$7:$D$156,'10月'!$E$7:$E$156,設定!$M$13,'10月'!$I$7:$I$156,$A40)+SUMIFS('11月'!$D$7:$D$156,'11月'!$E$7:$E$156,設定!$M$13,'11月'!$I$7:$I$156,$A40)+SUMIFS('12月'!$D$7:$D$156,'12月'!$E$7:$E$156,設定!$M$13,'12月'!$I$7:$I$156,$A40))</f>
        <v/>
      </c>
      <c r="E40" s="25" t="str">
        <f>IF(設定!$M$14="","",SUMIFS('1月'!$D$7:$D$156,'1月'!$E$7:$E$156,設定!$M$14,'1月'!$I$7:$I$156,$A40)+SUMIFS('2月'!$D$7:$D$156,'2月'!$E$7:$E$156,設定!$M$14,'2月'!$I$7:$I$156,$A40)+SUMIFS('3月'!$D$7:$D$156,'3月'!$E$7:$E$156,設定!$M$14,'3月'!$I$7:$I$156,$A40)+SUMIFS('4月'!$D$7:$D$156,'4月'!$E$7:$E$156,設定!$M$14,'4月'!$I$7:$I$156,$A40)+SUMIFS('5月'!$D$7:$D$156,'5月'!$E$7:$E$156,設定!$M$14,'5月'!$I$7:$I$156,$A40)+SUMIFS('6月'!$D$7:$D$156,'6月'!$E$7:$E$156,設定!$M$14,'6月'!$I$7:$I$156,$A40)+SUMIFS('7月'!$D$7:$D$156,'7月'!$E$7:$E$156,設定!$M$14,'7月'!$I$7:$I$156,$A40)+SUMIFS('8月'!$D$7:$D$156,'8月'!$E$7:$E$156,設定!$M$14,'8月'!$I$7:$I$156,$A40)+SUMIFS('9月'!$D$7:$D$156,'9月'!$E$7:$E$156,設定!$M$14,'9月'!$I$7:$I$156,$A40)+SUMIFS('10月'!$D$7:$D$156,'10月'!$E$7:$E$156,設定!$M$14,'10月'!$I$7:$I$156,$A40)+SUMIFS('11月'!$D$7:$D$156,'11月'!$E$7:$E$156,設定!$M$14,'11月'!$I$7:$I$156,$A40)+SUMIFS('12月'!$D$7:$D$156,'12月'!$E$7:$E$156,設定!$M$14,'12月'!$I$7:$I$156,$A40))</f>
        <v/>
      </c>
      <c r="F40" s="30">
        <f t="shared" si="2"/>
        <v>0</v>
      </c>
      <c r="G40" s="33" t="s">
        <v>123</v>
      </c>
      <c r="H40" s="30">
        <f t="shared" si="3"/>
        <v>0</v>
      </c>
    </row>
    <row r="41" spans="1:17" ht="17.25" x14ac:dyDescent="0.35">
      <c r="A41" s="20" t="s">
        <v>79</v>
      </c>
      <c r="B41" s="31">
        <f t="shared" ref="B41:H41" si="4">SUM(B26:B40)</f>
        <v>0</v>
      </c>
      <c r="C41" s="31">
        <f t="shared" si="4"/>
        <v>0</v>
      </c>
      <c r="D41" s="31">
        <f t="shared" si="4"/>
        <v>0</v>
      </c>
      <c r="E41" s="31">
        <f t="shared" si="4"/>
        <v>0</v>
      </c>
      <c r="F41" s="31">
        <f t="shared" si="4"/>
        <v>0</v>
      </c>
      <c r="G41" s="31">
        <f t="shared" si="4"/>
        <v>0</v>
      </c>
      <c r="H41" s="31">
        <f t="shared" si="4"/>
        <v>0</v>
      </c>
    </row>
    <row r="42" spans="1:17" ht="30" customHeight="1" x14ac:dyDescent="0.25">
      <c r="A42" s="39" t="s">
        <v>124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</row>
    <row r="46" spans="1:17" ht="21.95" customHeight="1" x14ac:dyDescent="0.25">
      <c r="A46" s="42" t="s">
        <v>63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</row>
  </sheetData>
  <mergeCells count="8">
    <mergeCell ref="A46:Q46"/>
    <mergeCell ref="L1:Q2"/>
    <mergeCell ref="A21:Q21"/>
    <mergeCell ref="B4:D4"/>
    <mergeCell ref="E4:K4"/>
    <mergeCell ref="A42:Q42"/>
    <mergeCell ref="A5:Q5"/>
    <mergeCell ref="A1:K2"/>
  </mergeCells>
  <conditionalFormatting sqref="Q8:Q19">
    <cfRule type="expression" dxfId="0" priority="1">
      <formula>Q8&lt;&gt;B8</formula>
    </cfRule>
  </conditionalFormatting>
  <dataValidations count="1">
    <dataValidation type="list" allowBlank="1" sqref="B4" xr:uid="{00000000-0002-0000-0F00-000000000000}">
      <formula1>CardList</formula1>
    </dataValidation>
  </dataValidations>
  <printOptions horizontalCentered="1"/>
  <pageMargins left="0.59055118110236215" right="0.59055118110236215" top="0.59055118110236215" bottom="0.59055118110236215" header="0.3" footer="0.3"/>
  <pageSetup paperSize="9" orientation="landscape"/>
  <headerFooter>
    <oddFooter>&amp;C&amp;8 そろばんノート v2026.10  sorobannote.com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I41"/>
  <sheetViews>
    <sheetView showGridLines="0" workbookViewId="0"/>
  </sheetViews>
  <sheetFormatPr defaultRowHeight="15" x14ac:dyDescent="0.25"/>
  <cols>
    <col min="1" max="1" width="7" customWidth="1"/>
    <col min="2" max="2" width="13" customWidth="1"/>
    <col min="3" max="3" width="10" customWidth="1"/>
    <col min="4" max="4" width="9" customWidth="1"/>
    <col min="5" max="5" width="13" customWidth="1"/>
    <col min="6" max="6" width="1.42578125" customWidth="1"/>
    <col min="7" max="7" width="19" customWidth="1"/>
    <col min="8" max="9" width="8.42578125" customWidth="1"/>
  </cols>
  <sheetData>
    <row r="1" spans="1:9" ht="21.95" customHeight="1" x14ac:dyDescent="0.25">
      <c r="A1" s="43" t="s">
        <v>125</v>
      </c>
      <c r="B1" s="40"/>
      <c r="C1" s="40"/>
      <c r="D1" s="40"/>
      <c r="E1" s="40"/>
      <c r="F1" s="50" t="s">
        <v>126</v>
      </c>
      <c r="G1" s="40"/>
      <c r="H1" s="40"/>
      <c r="I1" s="40"/>
    </row>
    <row r="2" spans="1:9" ht="14.1" customHeight="1" x14ac:dyDescent="0.25">
      <c r="A2" s="40"/>
      <c r="B2" s="40"/>
      <c r="C2" s="40"/>
      <c r="D2" s="40"/>
      <c r="E2" s="40"/>
      <c r="F2" s="40"/>
      <c r="G2" s="40"/>
      <c r="H2" s="40"/>
      <c r="I2" s="40"/>
    </row>
    <row r="3" spans="1:9" ht="5.0999999999999996" customHeight="1" x14ac:dyDescent="0.25"/>
    <row r="4" spans="1:9" x14ac:dyDescent="0.25">
      <c r="A4" s="8" t="s">
        <v>127</v>
      </c>
    </row>
    <row r="5" spans="1:9" ht="20.100000000000001" customHeight="1" x14ac:dyDescent="0.25">
      <c r="A5" s="16" t="s">
        <v>68</v>
      </c>
      <c r="B5" s="16" t="s">
        <v>69</v>
      </c>
      <c r="C5" s="16" t="s">
        <v>71</v>
      </c>
      <c r="D5" s="16" t="s">
        <v>72</v>
      </c>
      <c r="E5" s="16" t="s">
        <v>73</v>
      </c>
      <c r="G5" s="16" t="s">
        <v>69</v>
      </c>
      <c r="H5" s="16" t="s">
        <v>76</v>
      </c>
      <c r="I5" s="16" t="s">
        <v>77</v>
      </c>
    </row>
    <row r="6" spans="1:9" ht="19.5" customHeight="1" x14ac:dyDescent="0.25">
      <c r="A6" s="34"/>
      <c r="B6" s="34"/>
      <c r="C6" s="34"/>
      <c r="D6" s="34"/>
      <c r="E6" s="34"/>
      <c r="G6" s="35" t="str">
        <f>IF(設定!$A$11="","",設定!$A$11)</f>
        <v>住居費</v>
      </c>
      <c r="H6" s="34"/>
      <c r="I6" s="34"/>
    </row>
    <row r="7" spans="1:9" ht="19.5" customHeight="1" x14ac:dyDescent="0.25">
      <c r="A7" s="34"/>
      <c r="B7" s="34"/>
      <c r="C7" s="34"/>
      <c r="D7" s="34"/>
      <c r="E7" s="34"/>
      <c r="G7" s="35" t="str">
        <f>IF(設定!$A$12="","",設定!$A$12)</f>
        <v>水道光熱費</v>
      </c>
      <c r="H7" s="34"/>
      <c r="I7" s="34"/>
    </row>
    <row r="8" spans="1:9" ht="19.5" customHeight="1" x14ac:dyDescent="0.25">
      <c r="A8" s="34"/>
      <c r="B8" s="34"/>
      <c r="C8" s="34"/>
      <c r="D8" s="34"/>
      <c r="E8" s="34"/>
      <c r="G8" s="35" t="str">
        <f>IF(設定!$A$13="","",設定!$A$13)</f>
        <v>通信費</v>
      </c>
      <c r="H8" s="34"/>
      <c r="I8" s="34"/>
    </row>
    <row r="9" spans="1:9" ht="19.5" customHeight="1" x14ac:dyDescent="0.25">
      <c r="A9" s="34"/>
      <c r="B9" s="34"/>
      <c r="C9" s="34"/>
      <c r="D9" s="34"/>
      <c r="E9" s="34"/>
      <c r="G9" s="35" t="str">
        <f>IF(設定!$A$14="","",設定!$A$14)</f>
        <v>保険料</v>
      </c>
      <c r="H9" s="34"/>
      <c r="I9" s="34"/>
    </row>
    <row r="10" spans="1:9" ht="19.5" customHeight="1" x14ac:dyDescent="0.25">
      <c r="A10" s="34"/>
      <c r="B10" s="34"/>
      <c r="C10" s="34"/>
      <c r="D10" s="34"/>
      <c r="E10" s="34"/>
      <c r="G10" s="35" t="str">
        <f>IF(設定!$A$15="","",設定!$A$15)</f>
        <v>サブスク</v>
      </c>
      <c r="H10" s="34"/>
      <c r="I10" s="34"/>
    </row>
    <row r="11" spans="1:9" ht="19.5" customHeight="1" x14ac:dyDescent="0.25">
      <c r="A11" s="34"/>
      <c r="B11" s="34"/>
      <c r="C11" s="34"/>
      <c r="D11" s="34"/>
      <c r="E11" s="34"/>
      <c r="G11" s="35" t="str">
        <f>IF(設定!$A$16="","",設定!$A$16)</f>
        <v>教育費</v>
      </c>
      <c r="H11" s="34"/>
      <c r="I11" s="34"/>
    </row>
    <row r="12" spans="1:9" ht="19.5" customHeight="1" x14ac:dyDescent="0.25">
      <c r="A12" s="34"/>
      <c r="B12" s="34"/>
      <c r="C12" s="34"/>
      <c r="D12" s="34"/>
      <c r="E12" s="34"/>
      <c r="G12" s="35" t="str">
        <f>IF(設定!$A$17="","",設定!$A$17)</f>
        <v>食費</v>
      </c>
      <c r="H12" s="34"/>
      <c r="I12" s="34"/>
    </row>
    <row r="13" spans="1:9" ht="19.5" customHeight="1" x14ac:dyDescent="0.25">
      <c r="A13" s="34"/>
      <c r="B13" s="34"/>
      <c r="C13" s="34"/>
      <c r="D13" s="34"/>
      <c r="E13" s="34"/>
      <c r="G13" s="35" t="str">
        <f>IF(設定!$A$18="","",設定!$A$18)</f>
        <v>日用品</v>
      </c>
      <c r="H13" s="34"/>
      <c r="I13" s="34"/>
    </row>
    <row r="14" spans="1:9" ht="19.5" customHeight="1" x14ac:dyDescent="0.25">
      <c r="A14" s="34"/>
      <c r="B14" s="34"/>
      <c r="C14" s="34"/>
      <c r="D14" s="34"/>
      <c r="E14" s="34"/>
      <c r="G14" s="35" t="str">
        <f>IF(設定!$A$19="","",設定!$A$19)</f>
        <v>交通費</v>
      </c>
      <c r="H14" s="34"/>
      <c r="I14" s="34"/>
    </row>
    <row r="15" spans="1:9" ht="19.5" customHeight="1" x14ac:dyDescent="0.25">
      <c r="A15" s="34"/>
      <c r="B15" s="34"/>
      <c r="C15" s="34"/>
      <c r="D15" s="34"/>
      <c r="E15" s="34"/>
      <c r="G15" s="35" t="str">
        <f>IF(設定!$A$20="","",設定!$A$20)</f>
        <v>医療費</v>
      </c>
      <c r="H15" s="34"/>
      <c r="I15" s="34"/>
    </row>
    <row r="16" spans="1:9" ht="19.5" customHeight="1" x14ac:dyDescent="0.25">
      <c r="A16" s="34"/>
      <c r="B16" s="34"/>
      <c r="C16" s="34"/>
      <c r="D16" s="34"/>
      <c r="E16" s="34"/>
      <c r="G16" s="35" t="str">
        <f>IF(設定!$A$21="","",設定!$A$21)</f>
        <v>衣服・美容</v>
      </c>
      <c r="H16" s="34"/>
      <c r="I16" s="34"/>
    </row>
    <row r="17" spans="1:9" ht="19.5" customHeight="1" x14ac:dyDescent="0.25">
      <c r="A17" s="34"/>
      <c r="B17" s="34"/>
      <c r="C17" s="34"/>
      <c r="D17" s="34"/>
      <c r="E17" s="34"/>
      <c r="G17" s="35" t="str">
        <f>IF(設定!$A$22="","",設定!$A$22)</f>
        <v>交際費</v>
      </c>
      <c r="H17" s="34"/>
      <c r="I17" s="34"/>
    </row>
    <row r="18" spans="1:9" ht="19.5" customHeight="1" x14ac:dyDescent="0.25">
      <c r="A18" s="34"/>
      <c r="B18" s="34"/>
      <c r="C18" s="34"/>
      <c r="D18" s="34"/>
      <c r="E18" s="34"/>
      <c r="G18" s="35" t="str">
        <f>IF(設定!$A$23="","",設定!$A$23)</f>
        <v>趣味・娯楽</v>
      </c>
      <c r="H18" s="34"/>
      <c r="I18" s="34"/>
    </row>
    <row r="19" spans="1:9" ht="19.5" customHeight="1" x14ac:dyDescent="0.25">
      <c r="A19" s="34"/>
      <c r="B19" s="34"/>
      <c r="C19" s="34"/>
      <c r="D19" s="34"/>
      <c r="E19" s="34"/>
      <c r="G19" s="35" t="str">
        <f>IF(設定!$A$24="","",設定!$A$24)</f>
        <v>子ども費</v>
      </c>
      <c r="H19" s="34"/>
      <c r="I19" s="34"/>
    </row>
    <row r="20" spans="1:9" ht="19.5" customHeight="1" x14ac:dyDescent="0.25">
      <c r="A20" s="34"/>
      <c r="B20" s="34"/>
      <c r="C20" s="34"/>
      <c r="D20" s="34"/>
      <c r="E20" s="34"/>
      <c r="G20" s="35" t="str">
        <f>IF(設定!$A$25="","",設定!$A$25)</f>
        <v>特別費（行事・旅行）</v>
      </c>
      <c r="H20" s="34"/>
      <c r="I20" s="34"/>
    </row>
    <row r="21" spans="1:9" ht="19.5" customHeight="1" x14ac:dyDescent="0.25">
      <c r="A21" s="34"/>
      <c r="B21" s="34"/>
      <c r="C21" s="34"/>
      <c r="D21" s="34"/>
      <c r="E21" s="34"/>
      <c r="G21" s="35" t="str">
        <f>IF(設定!$A$26="","",設定!$A$26)</f>
        <v>特別費（家電・家具）</v>
      </c>
      <c r="H21" s="34"/>
      <c r="I21" s="34"/>
    </row>
    <row r="22" spans="1:9" ht="19.5" customHeight="1" x14ac:dyDescent="0.25">
      <c r="A22" s="34"/>
      <c r="B22" s="34"/>
      <c r="C22" s="34"/>
      <c r="D22" s="34"/>
      <c r="E22" s="34"/>
      <c r="G22" s="35" t="str">
        <f>IF(設定!$A$27="","",設定!$A$27)</f>
        <v>貯金</v>
      </c>
      <c r="H22" s="34"/>
      <c r="I22" s="34"/>
    </row>
    <row r="23" spans="1:9" ht="19.5" customHeight="1" x14ac:dyDescent="0.25">
      <c r="A23" s="34"/>
      <c r="B23" s="34"/>
      <c r="C23" s="34"/>
      <c r="D23" s="34"/>
      <c r="E23" s="34"/>
      <c r="G23" s="35" t="str">
        <f>IF(設定!$A$28="","",設定!$A$28)</f>
        <v>投資（積立）</v>
      </c>
      <c r="H23" s="34"/>
      <c r="I23" s="34"/>
    </row>
    <row r="24" spans="1:9" ht="19.5" customHeight="1" x14ac:dyDescent="0.25">
      <c r="A24" s="34"/>
      <c r="B24" s="34"/>
      <c r="C24" s="34"/>
      <c r="D24" s="34"/>
      <c r="E24" s="34"/>
      <c r="G24" s="35" t="str">
        <f>IF(設定!$A$29="","",設定!$A$29)</f>
        <v/>
      </c>
      <c r="H24" s="34"/>
      <c r="I24" s="34"/>
    </row>
    <row r="25" spans="1:9" ht="19.5" customHeight="1" x14ac:dyDescent="0.25">
      <c r="A25" s="34"/>
      <c r="B25" s="34"/>
      <c r="C25" s="34"/>
      <c r="D25" s="34"/>
      <c r="E25" s="34"/>
      <c r="G25" s="35" t="str">
        <f>IF(設定!$A$30="","",設定!$A$30)</f>
        <v/>
      </c>
      <c r="H25" s="34"/>
      <c r="I25" s="34"/>
    </row>
    <row r="26" spans="1:9" ht="19.5" customHeight="1" x14ac:dyDescent="0.25">
      <c r="A26" s="34"/>
      <c r="B26" s="34"/>
      <c r="C26" s="34"/>
      <c r="D26" s="34"/>
      <c r="E26" s="34"/>
    </row>
    <row r="27" spans="1:9" ht="19.5" customHeight="1" x14ac:dyDescent="0.25">
      <c r="A27" s="34"/>
      <c r="B27" s="34"/>
      <c r="C27" s="34"/>
      <c r="D27" s="34"/>
      <c r="E27" s="34"/>
      <c r="G27" s="35" t="s">
        <v>81</v>
      </c>
      <c r="H27" s="49"/>
      <c r="I27" s="49"/>
    </row>
    <row r="28" spans="1:9" ht="19.5" customHeight="1" x14ac:dyDescent="0.25">
      <c r="A28" s="34"/>
      <c r="B28" s="34"/>
      <c r="C28" s="34"/>
      <c r="D28" s="34"/>
      <c r="E28" s="34"/>
      <c r="G28" s="35" t="s">
        <v>128</v>
      </c>
      <c r="H28" s="49"/>
      <c r="I28" s="49"/>
    </row>
    <row r="29" spans="1:9" ht="19.5" customHeight="1" x14ac:dyDescent="0.25">
      <c r="A29" s="34"/>
      <c r="B29" s="34"/>
      <c r="C29" s="34"/>
      <c r="D29" s="34"/>
      <c r="E29" s="34"/>
      <c r="G29" s="35" t="s">
        <v>59</v>
      </c>
      <c r="H29" s="49"/>
      <c r="I29" s="49"/>
    </row>
    <row r="30" spans="1:9" ht="19.5" customHeight="1" x14ac:dyDescent="0.25">
      <c r="A30" s="34"/>
      <c r="B30" s="34"/>
      <c r="C30" s="34"/>
      <c r="D30" s="34"/>
      <c r="E30" s="34"/>
      <c r="G30" s="36" t="s">
        <v>106</v>
      </c>
      <c r="H30" s="49"/>
      <c r="I30" s="49"/>
    </row>
    <row r="31" spans="1:9" ht="19.5" customHeight="1" x14ac:dyDescent="0.25">
      <c r="A31" s="34"/>
      <c r="B31" s="34"/>
      <c r="C31" s="34"/>
      <c r="D31" s="34"/>
      <c r="E31" s="34"/>
      <c r="G31" s="35" t="s">
        <v>129</v>
      </c>
      <c r="H31" s="49"/>
      <c r="I31" s="49"/>
    </row>
    <row r="32" spans="1:9" ht="19.5" customHeight="1" x14ac:dyDescent="0.25">
      <c r="A32" s="34"/>
      <c r="B32" s="34"/>
      <c r="C32" s="34"/>
      <c r="D32" s="34"/>
      <c r="E32" s="34"/>
      <c r="G32" s="35" t="s">
        <v>130</v>
      </c>
      <c r="H32" s="49"/>
      <c r="I32" s="49"/>
    </row>
    <row r="33" spans="1:9" ht="19.5" customHeight="1" x14ac:dyDescent="0.35">
      <c r="A33" s="34"/>
      <c r="B33" s="34"/>
      <c r="C33" s="34"/>
      <c r="D33" s="34"/>
      <c r="E33" s="34"/>
      <c r="G33" s="37" t="s">
        <v>73</v>
      </c>
    </row>
    <row r="34" spans="1:9" ht="19.5" customHeight="1" x14ac:dyDescent="0.25">
      <c r="A34" s="34"/>
      <c r="B34" s="34"/>
      <c r="C34" s="34"/>
      <c r="D34" s="34"/>
      <c r="E34" s="34"/>
      <c r="G34" s="49"/>
      <c r="H34" s="49"/>
      <c r="I34" s="49"/>
    </row>
    <row r="35" spans="1:9" ht="19.5" customHeight="1" x14ac:dyDescent="0.25">
      <c r="A35" s="34"/>
      <c r="B35" s="34"/>
      <c r="C35" s="34"/>
      <c r="D35" s="34"/>
      <c r="E35" s="34"/>
      <c r="G35" s="49"/>
      <c r="H35" s="49"/>
      <c r="I35" s="49"/>
    </row>
    <row r="36" spans="1:9" ht="19.5" customHeight="1" x14ac:dyDescent="0.25">
      <c r="A36" s="34"/>
      <c r="B36" s="34"/>
      <c r="C36" s="34"/>
      <c r="D36" s="34"/>
      <c r="E36" s="34"/>
      <c r="G36" s="49"/>
      <c r="H36" s="49"/>
      <c r="I36" s="49"/>
    </row>
    <row r="37" spans="1:9" ht="19.5" customHeight="1" x14ac:dyDescent="0.25">
      <c r="A37" s="34"/>
      <c r="B37" s="34"/>
      <c r="C37" s="34"/>
      <c r="D37" s="34"/>
      <c r="E37" s="34"/>
      <c r="G37" s="49"/>
      <c r="H37" s="49"/>
      <c r="I37" s="49"/>
    </row>
    <row r="38" spans="1:9" ht="19.5" customHeight="1" x14ac:dyDescent="0.25">
      <c r="A38" s="34"/>
      <c r="B38" s="34"/>
      <c r="C38" s="34"/>
      <c r="D38" s="34"/>
      <c r="E38" s="34"/>
      <c r="G38" s="49"/>
      <c r="H38" s="49"/>
      <c r="I38" s="49"/>
    </row>
    <row r="39" spans="1:9" ht="19.5" customHeight="1" x14ac:dyDescent="0.25">
      <c r="A39" s="34"/>
      <c r="B39" s="34"/>
      <c r="C39" s="34"/>
      <c r="D39" s="34"/>
      <c r="E39" s="34"/>
      <c r="G39" s="49"/>
      <c r="H39" s="49"/>
      <c r="I39" s="49"/>
    </row>
    <row r="41" spans="1:9" ht="21.95" customHeight="1" x14ac:dyDescent="0.25">
      <c r="A41" s="42" t="s">
        <v>63</v>
      </c>
      <c r="B41" s="40"/>
      <c r="C41" s="40"/>
      <c r="D41" s="40"/>
      <c r="E41" s="40"/>
      <c r="F41" s="40"/>
      <c r="G41" s="40"/>
      <c r="H41" s="40"/>
      <c r="I41" s="40"/>
    </row>
  </sheetData>
  <mergeCells count="10">
    <mergeCell ref="A1:E2"/>
    <mergeCell ref="H28:I28"/>
    <mergeCell ref="F1:I2"/>
    <mergeCell ref="H27:I27"/>
    <mergeCell ref="H30:I30"/>
    <mergeCell ref="G34:I39"/>
    <mergeCell ref="A41:I41"/>
    <mergeCell ref="H29:I29"/>
    <mergeCell ref="H32:I32"/>
    <mergeCell ref="H31:I31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B3"/>
  <sheetViews>
    <sheetView showGridLines="0" workbookViewId="0"/>
  </sheetViews>
  <sheetFormatPr defaultRowHeight="15" x14ac:dyDescent="0.25"/>
  <cols>
    <col min="1" max="1" width="16" customWidth="1"/>
    <col min="2" max="2" width="72" customWidth="1"/>
  </cols>
  <sheetData>
    <row r="1" spans="1:2" ht="17.25" x14ac:dyDescent="0.25">
      <c r="A1" s="16" t="s">
        <v>131</v>
      </c>
      <c r="B1" s="16" t="s">
        <v>70</v>
      </c>
    </row>
    <row r="2" spans="1:2" ht="17.25" x14ac:dyDescent="0.35">
      <c r="A2" s="38" t="s">
        <v>132</v>
      </c>
      <c r="B2" s="9" t="s">
        <v>133</v>
      </c>
    </row>
    <row r="3" spans="1:2" ht="17.25" x14ac:dyDescent="0.35">
      <c r="A3" s="38" t="s">
        <v>132</v>
      </c>
      <c r="B3" s="9" t="s">
        <v>134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38</vt:i4>
      </vt:variant>
    </vt:vector>
  </HeadingPairs>
  <TitlesOfParts>
    <vt:vector size="56" baseType="lpstr">
      <vt:lpstr>使い方</vt:lpstr>
      <vt:lpstr>設定</vt:lpstr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年間</vt:lpstr>
      <vt:lpstr>クレカ突合</vt:lpstr>
      <vt:lpstr>手書き用</vt:lpstr>
      <vt:lpstr>変更履歴</vt:lpstr>
      <vt:lpstr>CardList</vt:lpstr>
      <vt:lpstr>IncList</vt:lpstr>
      <vt:lpstr>KomokuBunrui</vt:lpstr>
      <vt:lpstr>KomokuList</vt:lpstr>
      <vt:lpstr>PayList</vt:lpstr>
      <vt:lpstr>PayShime</vt:lpstr>
      <vt:lpstr>PayTsuki</vt:lpstr>
      <vt:lpstr>PayType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クレカ突合!Print_Area</vt:lpstr>
      <vt:lpstr>使い方!Print_Area</vt:lpstr>
      <vt:lpstr>変更履歴!Print_Area</vt:lpstr>
      <vt:lpstr>年間!Print_Area</vt:lpstr>
      <vt:lpstr>手書き用!Print_Area</vt:lpstr>
      <vt:lpstr>設定!Print_Area</vt:lpstr>
      <vt:lpstr>'10月'!Print_Titles</vt:lpstr>
      <vt:lpstr>'11月'!Print_Titles</vt:lpstr>
      <vt:lpstr>'12月'!Print_Titles</vt:lpstr>
      <vt:lpstr>'1月'!Print_Titles</vt:lpstr>
      <vt:lpstr>'2月'!Print_Titles</vt:lpstr>
      <vt:lpstr>'3月'!Print_Titles</vt:lpstr>
      <vt:lpstr>'4月'!Print_Titles</vt:lpstr>
      <vt:lpstr>'5月'!Print_Titles</vt:lpstr>
      <vt:lpstr>'6月'!Print_Titles</vt:lpstr>
      <vt:lpstr>'7月'!Print_Titles</vt:lpstr>
      <vt:lpstr>'8月'!Print_Titles</vt:lpstr>
      <vt:lpstr>'9月'!Print_Titles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2026-10-17T12:09:00Z</dcterms:created>
  <dcterms:modified xsi:type="dcterms:W3CDTF">2026-10-17T12:09:14Z</dcterms:modified>
</cp:coreProperties>
</file>