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ersonalProject\affiliate\soroban-note\products\templates\dist\free\"/>
    </mc:Choice>
  </mc:AlternateContent>
  <xr:revisionPtr revIDLastSave="0" documentId="8_{258CD48D-4A0B-4A58-A70D-B039B4F5B457}" xr6:coauthVersionLast="47" xr6:coauthVersionMax="47" xr10:uidLastSave="{00000000-0000-0000-0000-000000000000}"/>
  <bookViews>
    <workbookView xWindow="5130" yWindow="3840" windowWidth="21600" windowHeight="11295" xr2:uid="{00000000-000D-0000-FFFF-FFFF00000000}"/>
  </bookViews>
  <sheets>
    <sheet name="使い方" sheetId="1" r:id="rId1"/>
    <sheet name="金種表（1日）" sheetId="2" r:id="rId2"/>
    <sheet name="月の記録" sheetId="3" r:id="rId3"/>
    <sheet name="給与の金種" sheetId="4" r:id="rId4"/>
    <sheet name="変更履歴" sheetId="5" r:id="rId5"/>
  </sheets>
  <definedNames>
    <definedName name="_xlnm.Print_Area" localSheetId="0">使い方!$A$1:$A$14</definedName>
    <definedName name="_xlnm.Print_Area" localSheetId="4">変更履歴!$A$1:$B$3</definedName>
    <definedName name="_xlnm.Print_Area" localSheetId="2">月の記録!$A$1:$J$41</definedName>
    <definedName name="_xlnm.Print_Area" localSheetId="3">給与の金種!$A$1:$N$45</definedName>
    <definedName name="_xlnm.Print_Area" localSheetId="1">'金種表（1日）'!$A$1:$G$32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4" l="1"/>
  <c r="C42" i="4" s="1"/>
  <c r="M37" i="4"/>
  <c r="L37" i="4"/>
  <c r="K37" i="4"/>
  <c r="J37" i="4"/>
  <c r="I37" i="4"/>
  <c r="H37" i="4"/>
  <c r="G37" i="4"/>
  <c r="F37" i="4"/>
  <c r="E37" i="4"/>
  <c r="D37" i="4"/>
  <c r="M36" i="4"/>
  <c r="L36" i="4"/>
  <c r="K36" i="4"/>
  <c r="J36" i="4"/>
  <c r="I36" i="4"/>
  <c r="H36" i="4"/>
  <c r="G36" i="4"/>
  <c r="F36" i="4"/>
  <c r="E36" i="4"/>
  <c r="D36" i="4"/>
  <c r="M35" i="4"/>
  <c r="L35" i="4"/>
  <c r="K35" i="4"/>
  <c r="J35" i="4"/>
  <c r="I35" i="4"/>
  <c r="H35" i="4"/>
  <c r="G35" i="4"/>
  <c r="F35" i="4"/>
  <c r="E35" i="4"/>
  <c r="D35" i="4"/>
  <c r="M34" i="4"/>
  <c r="L34" i="4"/>
  <c r="K34" i="4"/>
  <c r="J34" i="4"/>
  <c r="I34" i="4"/>
  <c r="H34" i="4"/>
  <c r="G34" i="4"/>
  <c r="F34" i="4"/>
  <c r="E34" i="4"/>
  <c r="D34" i="4"/>
  <c r="M33" i="4"/>
  <c r="L33" i="4"/>
  <c r="K33" i="4"/>
  <c r="J33" i="4"/>
  <c r="I33" i="4"/>
  <c r="H33" i="4"/>
  <c r="G33" i="4"/>
  <c r="F33" i="4"/>
  <c r="E33" i="4"/>
  <c r="D33" i="4"/>
  <c r="M32" i="4"/>
  <c r="L32" i="4"/>
  <c r="K32" i="4"/>
  <c r="J32" i="4"/>
  <c r="I32" i="4"/>
  <c r="H32" i="4"/>
  <c r="G32" i="4"/>
  <c r="F32" i="4"/>
  <c r="E32" i="4"/>
  <c r="D32" i="4"/>
  <c r="M31" i="4"/>
  <c r="L31" i="4"/>
  <c r="K31" i="4"/>
  <c r="J31" i="4"/>
  <c r="I31" i="4"/>
  <c r="H31" i="4"/>
  <c r="G31" i="4"/>
  <c r="F31" i="4"/>
  <c r="E31" i="4"/>
  <c r="D31" i="4"/>
  <c r="M30" i="4"/>
  <c r="L30" i="4"/>
  <c r="K30" i="4"/>
  <c r="J30" i="4"/>
  <c r="I30" i="4"/>
  <c r="H30" i="4"/>
  <c r="G30" i="4"/>
  <c r="F30" i="4"/>
  <c r="E30" i="4"/>
  <c r="D30" i="4"/>
  <c r="M29" i="4"/>
  <c r="L29" i="4"/>
  <c r="K29" i="4"/>
  <c r="J29" i="4"/>
  <c r="I29" i="4"/>
  <c r="H29" i="4"/>
  <c r="G29" i="4"/>
  <c r="F29" i="4"/>
  <c r="E29" i="4"/>
  <c r="D29" i="4"/>
  <c r="M28" i="4"/>
  <c r="L28" i="4"/>
  <c r="K28" i="4"/>
  <c r="J28" i="4"/>
  <c r="I28" i="4"/>
  <c r="H28" i="4"/>
  <c r="G28" i="4"/>
  <c r="F28" i="4"/>
  <c r="E28" i="4"/>
  <c r="D28" i="4"/>
  <c r="M27" i="4"/>
  <c r="L27" i="4"/>
  <c r="K27" i="4"/>
  <c r="J27" i="4"/>
  <c r="I27" i="4"/>
  <c r="H27" i="4"/>
  <c r="G27" i="4"/>
  <c r="F27" i="4"/>
  <c r="E27" i="4"/>
  <c r="D27" i="4"/>
  <c r="M26" i="4"/>
  <c r="L26" i="4"/>
  <c r="K26" i="4"/>
  <c r="J26" i="4"/>
  <c r="I26" i="4"/>
  <c r="H26" i="4"/>
  <c r="G26" i="4"/>
  <c r="F26" i="4"/>
  <c r="E26" i="4"/>
  <c r="D26" i="4"/>
  <c r="M25" i="4"/>
  <c r="L25" i="4"/>
  <c r="K25" i="4"/>
  <c r="J25" i="4"/>
  <c r="I25" i="4"/>
  <c r="H25" i="4"/>
  <c r="G25" i="4"/>
  <c r="F25" i="4"/>
  <c r="E25" i="4"/>
  <c r="D25" i="4"/>
  <c r="M24" i="4"/>
  <c r="L24" i="4"/>
  <c r="K24" i="4"/>
  <c r="J24" i="4"/>
  <c r="I24" i="4"/>
  <c r="H24" i="4"/>
  <c r="G24" i="4"/>
  <c r="F24" i="4"/>
  <c r="E24" i="4"/>
  <c r="D24" i="4"/>
  <c r="M23" i="4"/>
  <c r="L23" i="4"/>
  <c r="K23" i="4"/>
  <c r="J23" i="4"/>
  <c r="I23" i="4"/>
  <c r="H23" i="4"/>
  <c r="G23" i="4"/>
  <c r="F23" i="4"/>
  <c r="E23" i="4"/>
  <c r="D23" i="4"/>
  <c r="M22" i="4"/>
  <c r="L22" i="4"/>
  <c r="K22" i="4"/>
  <c r="J22" i="4"/>
  <c r="I22" i="4"/>
  <c r="H22" i="4"/>
  <c r="G22" i="4"/>
  <c r="F22" i="4"/>
  <c r="E22" i="4"/>
  <c r="D22" i="4"/>
  <c r="M21" i="4"/>
  <c r="L21" i="4"/>
  <c r="K21" i="4"/>
  <c r="J21" i="4"/>
  <c r="I21" i="4"/>
  <c r="H21" i="4"/>
  <c r="G21" i="4"/>
  <c r="F21" i="4"/>
  <c r="E21" i="4"/>
  <c r="D21" i="4"/>
  <c r="M20" i="4"/>
  <c r="L20" i="4"/>
  <c r="K20" i="4"/>
  <c r="J20" i="4"/>
  <c r="I20" i="4"/>
  <c r="H20" i="4"/>
  <c r="G20" i="4"/>
  <c r="F20" i="4"/>
  <c r="E20" i="4"/>
  <c r="D20" i="4"/>
  <c r="M19" i="4"/>
  <c r="L19" i="4"/>
  <c r="K19" i="4"/>
  <c r="J19" i="4"/>
  <c r="I19" i="4"/>
  <c r="H19" i="4"/>
  <c r="G19" i="4"/>
  <c r="F19" i="4"/>
  <c r="E19" i="4"/>
  <c r="D19" i="4"/>
  <c r="M18" i="4"/>
  <c r="L18" i="4"/>
  <c r="K18" i="4"/>
  <c r="J18" i="4"/>
  <c r="I18" i="4"/>
  <c r="H18" i="4"/>
  <c r="G18" i="4"/>
  <c r="F18" i="4"/>
  <c r="E18" i="4"/>
  <c r="D18" i="4"/>
  <c r="M17" i="4"/>
  <c r="L17" i="4"/>
  <c r="K17" i="4"/>
  <c r="J17" i="4"/>
  <c r="I17" i="4"/>
  <c r="H17" i="4"/>
  <c r="G17" i="4"/>
  <c r="F17" i="4"/>
  <c r="E17" i="4"/>
  <c r="D17" i="4"/>
  <c r="M16" i="4"/>
  <c r="L16" i="4"/>
  <c r="K16" i="4"/>
  <c r="J16" i="4"/>
  <c r="I16" i="4"/>
  <c r="H16" i="4"/>
  <c r="G16" i="4"/>
  <c r="F16" i="4"/>
  <c r="E16" i="4"/>
  <c r="D16" i="4"/>
  <c r="M15" i="4"/>
  <c r="L15" i="4"/>
  <c r="K15" i="4"/>
  <c r="J15" i="4"/>
  <c r="I15" i="4"/>
  <c r="H15" i="4"/>
  <c r="G15" i="4"/>
  <c r="F15" i="4"/>
  <c r="E15" i="4"/>
  <c r="D15" i="4"/>
  <c r="M14" i="4"/>
  <c r="L14" i="4"/>
  <c r="K14" i="4"/>
  <c r="J14" i="4"/>
  <c r="I14" i="4"/>
  <c r="H14" i="4"/>
  <c r="G14" i="4"/>
  <c r="F14" i="4"/>
  <c r="E14" i="4"/>
  <c r="D14" i="4"/>
  <c r="M13" i="4"/>
  <c r="L13" i="4"/>
  <c r="K13" i="4"/>
  <c r="J13" i="4"/>
  <c r="I13" i="4"/>
  <c r="H13" i="4"/>
  <c r="G13" i="4"/>
  <c r="F13" i="4"/>
  <c r="E13" i="4"/>
  <c r="D13" i="4"/>
  <c r="M12" i="4"/>
  <c r="L12" i="4"/>
  <c r="K12" i="4"/>
  <c r="J12" i="4"/>
  <c r="I12" i="4"/>
  <c r="H12" i="4"/>
  <c r="G12" i="4"/>
  <c r="F12" i="4"/>
  <c r="E12" i="4"/>
  <c r="D12" i="4"/>
  <c r="M11" i="4"/>
  <c r="L11" i="4"/>
  <c r="K11" i="4"/>
  <c r="J11" i="4"/>
  <c r="I11" i="4"/>
  <c r="H11" i="4"/>
  <c r="G11" i="4"/>
  <c r="F11" i="4"/>
  <c r="E11" i="4"/>
  <c r="D11" i="4"/>
  <c r="M10" i="4"/>
  <c r="L10" i="4"/>
  <c r="K10" i="4"/>
  <c r="J10" i="4"/>
  <c r="I10" i="4"/>
  <c r="H10" i="4"/>
  <c r="G10" i="4"/>
  <c r="F10" i="4"/>
  <c r="E10" i="4"/>
  <c r="D10" i="4"/>
  <c r="M9" i="4"/>
  <c r="L9" i="4"/>
  <c r="K9" i="4"/>
  <c r="J9" i="4"/>
  <c r="I9" i="4"/>
  <c r="H9" i="4"/>
  <c r="G9" i="4"/>
  <c r="F9" i="4"/>
  <c r="E9" i="4"/>
  <c r="D9" i="4"/>
  <c r="M8" i="4"/>
  <c r="M38" i="4" s="1"/>
  <c r="L8" i="4"/>
  <c r="L38" i="4" s="1"/>
  <c r="K8" i="4"/>
  <c r="J8" i="4"/>
  <c r="I8" i="4"/>
  <c r="H8" i="4"/>
  <c r="G8" i="4"/>
  <c r="F8" i="4"/>
  <c r="E8" i="4"/>
  <c r="D8" i="4"/>
  <c r="D38" i="4" s="1"/>
  <c r="D39" i="4" s="1"/>
  <c r="F38" i="3"/>
  <c r="C38" i="3"/>
  <c r="F37" i="3"/>
  <c r="C37" i="3"/>
  <c r="G36" i="3"/>
  <c r="H36" i="3" s="1"/>
  <c r="E36" i="3"/>
  <c r="A36" i="3"/>
  <c r="B36" i="3" s="1"/>
  <c r="G35" i="3"/>
  <c r="H35" i="3" s="1"/>
  <c r="E35" i="3"/>
  <c r="A35" i="3"/>
  <c r="B35" i="3" s="1"/>
  <c r="G34" i="3"/>
  <c r="H34" i="3" s="1"/>
  <c r="E34" i="3"/>
  <c r="A34" i="3"/>
  <c r="B34" i="3" s="1"/>
  <c r="G33" i="3"/>
  <c r="H33" i="3" s="1"/>
  <c r="E33" i="3"/>
  <c r="A33" i="3"/>
  <c r="B33" i="3" s="1"/>
  <c r="G32" i="3"/>
  <c r="H32" i="3" s="1"/>
  <c r="E32" i="3"/>
  <c r="A32" i="3"/>
  <c r="B32" i="3" s="1"/>
  <c r="G31" i="3"/>
  <c r="H31" i="3" s="1"/>
  <c r="E31" i="3"/>
  <c r="A31" i="3"/>
  <c r="B31" i="3" s="1"/>
  <c r="G30" i="3"/>
  <c r="H30" i="3" s="1"/>
  <c r="E30" i="3"/>
  <c r="A30" i="3"/>
  <c r="B30" i="3" s="1"/>
  <c r="G29" i="3"/>
  <c r="H29" i="3" s="1"/>
  <c r="E29" i="3"/>
  <c r="A29" i="3"/>
  <c r="B29" i="3" s="1"/>
  <c r="G28" i="3"/>
  <c r="H28" i="3" s="1"/>
  <c r="E28" i="3"/>
  <c r="A28" i="3"/>
  <c r="B28" i="3" s="1"/>
  <c r="G27" i="3"/>
  <c r="H27" i="3" s="1"/>
  <c r="E27" i="3"/>
  <c r="A27" i="3"/>
  <c r="B27" i="3" s="1"/>
  <c r="G26" i="3"/>
  <c r="H26" i="3" s="1"/>
  <c r="E26" i="3"/>
  <c r="A26" i="3"/>
  <c r="B26" i="3" s="1"/>
  <c r="G25" i="3"/>
  <c r="H25" i="3" s="1"/>
  <c r="E25" i="3"/>
  <c r="A25" i="3"/>
  <c r="B25" i="3" s="1"/>
  <c r="G24" i="3"/>
  <c r="H24" i="3" s="1"/>
  <c r="E24" i="3"/>
  <c r="A24" i="3"/>
  <c r="B24" i="3" s="1"/>
  <c r="G23" i="3"/>
  <c r="H23" i="3" s="1"/>
  <c r="E23" i="3"/>
  <c r="A23" i="3"/>
  <c r="B23" i="3" s="1"/>
  <c r="G22" i="3"/>
  <c r="H22" i="3" s="1"/>
  <c r="E22" i="3"/>
  <c r="A22" i="3"/>
  <c r="B22" i="3" s="1"/>
  <c r="G21" i="3"/>
  <c r="H21" i="3" s="1"/>
  <c r="E21" i="3"/>
  <c r="A21" i="3"/>
  <c r="B21" i="3" s="1"/>
  <c r="G20" i="3"/>
  <c r="H20" i="3" s="1"/>
  <c r="E20" i="3"/>
  <c r="A20" i="3"/>
  <c r="B20" i="3" s="1"/>
  <c r="G19" i="3"/>
  <c r="H19" i="3" s="1"/>
  <c r="E19" i="3"/>
  <c r="A19" i="3"/>
  <c r="B19" i="3" s="1"/>
  <c r="G18" i="3"/>
  <c r="H18" i="3" s="1"/>
  <c r="E18" i="3"/>
  <c r="A18" i="3"/>
  <c r="B18" i="3" s="1"/>
  <c r="G17" i="3"/>
  <c r="H17" i="3" s="1"/>
  <c r="E17" i="3"/>
  <c r="A17" i="3"/>
  <c r="B17" i="3" s="1"/>
  <c r="G16" i="3"/>
  <c r="H16" i="3" s="1"/>
  <c r="E16" i="3"/>
  <c r="A16" i="3"/>
  <c r="B16" i="3" s="1"/>
  <c r="G15" i="3"/>
  <c r="H15" i="3" s="1"/>
  <c r="E15" i="3"/>
  <c r="A15" i="3"/>
  <c r="B15" i="3" s="1"/>
  <c r="G14" i="3"/>
  <c r="H14" i="3" s="1"/>
  <c r="E14" i="3"/>
  <c r="A14" i="3"/>
  <c r="B14" i="3" s="1"/>
  <c r="G13" i="3"/>
  <c r="H13" i="3" s="1"/>
  <c r="E13" i="3"/>
  <c r="A13" i="3"/>
  <c r="B13" i="3" s="1"/>
  <c r="G12" i="3"/>
  <c r="H12" i="3" s="1"/>
  <c r="E12" i="3"/>
  <c r="A12" i="3"/>
  <c r="B12" i="3" s="1"/>
  <c r="G11" i="3"/>
  <c r="H11" i="3" s="1"/>
  <c r="E11" i="3"/>
  <c r="A11" i="3"/>
  <c r="B11" i="3" s="1"/>
  <c r="G10" i="3"/>
  <c r="H10" i="3" s="1"/>
  <c r="E10" i="3"/>
  <c r="A10" i="3"/>
  <c r="B10" i="3" s="1"/>
  <c r="G9" i="3"/>
  <c r="H9" i="3" s="1"/>
  <c r="E9" i="3"/>
  <c r="A9" i="3"/>
  <c r="B9" i="3" s="1"/>
  <c r="G8" i="3"/>
  <c r="H8" i="3" s="1"/>
  <c r="E8" i="3"/>
  <c r="A8" i="3"/>
  <c r="B8" i="3" s="1"/>
  <c r="G7" i="3"/>
  <c r="H7" i="3" s="1"/>
  <c r="E7" i="3"/>
  <c r="A7" i="3"/>
  <c r="B7" i="3" s="1"/>
  <c r="G6" i="3"/>
  <c r="I38" i="3" s="1"/>
  <c r="E6" i="3"/>
  <c r="E37" i="3" s="1"/>
  <c r="A6" i="3"/>
  <c r="B6" i="3" s="1"/>
  <c r="G24" i="2"/>
  <c r="F24" i="2"/>
  <c r="F16" i="2"/>
  <c r="G16" i="2" s="1"/>
  <c r="F15" i="2"/>
  <c r="G15" i="2" s="1"/>
  <c r="F14" i="2"/>
  <c r="G14" i="2" s="1"/>
  <c r="F13" i="2"/>
  <c r="G13" i="2" s="1"/>
  <c r="F12" i="2"/>
  <c r="G12" i="2" s="1"/>
  <c r="F11" i="2"/>
  <c r="G11" i="2" s="1"/>
  <c r="G19" i="2" s="1"/>
  <c r="F10" i="2"/>
  <c r="G10" i="2" s="1"/>
  <c r="F9" i="2"/>
  <c r="G9" i="2" s="1"/>
  <c r="F8" i="2"/>
  <c r="G8" i="2" s="1"/>
  <c r="F7" i="2"/>
  <c r="G7" i="2" s="1"/>
  <c r="G38" i="4" l="1"/>
  <c r="G39" i="4" s="1"/>
  <c r="K38" i="4"/>
  <c r="H38" i="4"/>
  <c r="E38" i="4"/>
  <c r="E39" i="4" s="1"/>
  <c r="F38" i="4"/>
  <c r="F39" i="4" s="1"/>
  <c r="I38" i="4"/>
  <c r="J38" i="4"/>
  <c r="K39" i="4"/>
  <c r="K40" i="4"/>
  <c r="K41" i="4"/>
  <c r="J39" i="4"/>
  <c r="J40" i="4"/>
  <c r="J41" i="4"/>
  <c r="I39" i="4"/>
  <c r="I40" i="4"/>
  <c r="I41" i="4"/>
  <c r="H39" i="4"/>
  <c r="H40" i="4"/>
  <c r="H41" i="4"/>
  <c r="M39" i="4"/>
  <c r="M40" i="4"/>
  <c r="M41" i="4"/>
  <c r="L39" i="4"/>
  <c r="L40" i="4"/>
  <c r="L41" i="4"/>
  <c r="G37" i="3"/>
  <c r="H6" i="3"/>
  <c r="G17" i="2"/>
  <c r="G22" i="2" s="1"/>
  <c r="G18" i="2"/>
</calcChain>
</file>

<file path=xl/sharedStrings.xml><?xml version="1.0" encoding="utf-8"?>
<sst xmlns="http://schemas.openxmlformats.org/spreadsheetml/2006/main" count="87" uniqueCount="75">
  <si>
    <t>金種表（無料版）の使い方</t>
  </si>
  <si>
    <t>薄い色のセルに入力します。白いセルは自動計算です。</t>
  </si>
  <si>
    <t>1. 金種表（1日）に、日付と担当を書き、お札と硬貨の枚数を金種ごとに入れます。棒金のまま数える硬貨は、棒金の本数の欄に本数を入れると、1本の枚数（初期値50枚）を掛けて合計枚数に足します。</t>
  </si>
  <si>
    <t>2. 金額の列と合計、お札と硬貨の小計は自動で出ます。釣銭準備金（翌日のためにレジに残すお金）とレジ・POSの現金売上を入れると、売上の現金と過不足が出て、過剰か不足かが表示されます。</t>
  </si>
  <si>
    <t>3. 月の記録に年と月を入れると、その月の日付と曜日が並びます。毎日の現金の合計、釣銭準備金、レジの現金売上を写すと、過不足とその累計、月合計、過剰と不足の日数が出ます。</t>
  </si>
  <si>
    <t>4. 給与の金種に、現金で払う人の氏名と支給額を30件まで入れると、できるだけ少ない枚数の内訳と、金種ごとの合計の枚数、金額、棒金の本数が出ます。2,000円札を使うときは、上の欄で「使う」を選びます。</t>
  </si>
  <si>
    <t>5. どのシートもA4で印刷できます。手で書くときは、何も入れずに金種表（1日）を印刷します。</t>
  </si>
  <si>
    <t>Googleスプレッドシートで使う場合、ファイル &gt; インポート &gt; 既存のシートを置き換える、を選びます。日付とドロップダウンが残っているか確認してください。</t>
  </si>
  <si>
    <t>個人・事業利用可。再配布・再販売不可。</t>
  </si>
  <si>
    <t>本書は一般的なひな形です。個別の判断は専門家にご確認ください。</t>
  </si>
  <si>
    <t>金種表</t>
  </si>
  <si>
    <t>CASH COUNT</t>
  </si>
  <si>
    <t>日付</t>
  </si>
  <si>
    <t>担当</t>
  </si>
  <si>
    <t>確認</t>
  </si>
  <si>
    <t>金種</t>
  </si>
  <si>
    <t>額</t>
  </si>
  <si>
    <t>枚数</t>
  </si>
  <si>
    <t>棒金（本）</t>
  </si>
  <si>
    <t>1本の枚数</t>
  </si>
  <si>
    <t>合計枚数</t>
  </si>
  <si>
    <t>金額（円）</t>
  </si>
  <si>
    <t>10,000円札</t>
  </si>
  <si>
    <t>5,000円札</t>
  </si>
  <si>
    <t>2,000円札</t>
  </si>
  <si>
    <t>1,000円札</t>
  </si>
  <si>
    <t>500円玉</t>
  </si>
  <si>
    <t>100円玉</t>
  </si>
  <si>
    <t>50円玉</t>
  </si>
  <si>
    <t>10円玉</t>
  </si>
  <si>
    <t>5円玉</t>
  </si>
  <si>
    <t>1円玉</t>
  </si>
  <si>
    <t>合計</t>
  </si>
  <si>
    <t>お札の小計</t>
  </si>
  <si>
    <t>硬貨の小計</t>
  </si>
  <si>
    <t>釣銭準備金（レジに残すお金）</t>
  </si>
  <si>
    <t>売上の現金（合計 − 釣銭準備金）</t>
  </si>
  <si>
    <t>レジ・POSの現金売上</t>
  </si>
  <si>
    <t>過不足（売上の現金 − 現金売上）</t>
  </si>
  <si>
    <t>メモ</t>
  </si>
  <si>
    <t>金種表には法令で決まった様式はありません。棒金の1本の枚数は50枚を初期値にしています。お店や金融機関の扱いが違うときは、1本の枚数の欄を書き換えます。過不足がプラスなら現金が多い過剰、マイナスなら少ない不足です。</t>
  </si>
  <si>
    <t>そろばんノート テンプレート v2026.10 ｜ sorobannote.com ｜ 一般的なひな形です。個別の判断は専門家へ。</t>
  </si>
  <si>
    <t>金種表 月の記録</t>
  </si>
  <si>
    <t>MONTHLY</t>
  </si>
  <si>
    <t>年</t>
  </si>
  <si>
    <t>月</t>
  </si>
  <si>
    <t>曜日</t>
  </si>
  <si>
    <t>現金の合計</t>
  </si>
  <si>
    <t>釣銭準備金</t>
  </si>
  <si>
    <t>売上の現金</t>
  </si>
  <si>
    <t>レジの現金売上</t>
  </si>
  <si>
    <t>過不足</t>
  </si>
  <si>
    <t>過不足の累計</t>
  </si>
  <si>
    <t>月合計</t>
  </si>
  <si>
    <t>過剰の日数</t>
  </si>
  <si>
    <t>不足の日数</t>
  </si>
  <si>
    <t>記録した日数</t>
  </si>
  <si>
    <t>1日分ずつ、金種表（1日）の合計と釣銭準備金、レジの現金売上を写します。過不足の累計は、その日までの過不足を足した額で、同じ向きの過不足が続いていないかを見るのに使います。</t>
  </si>
  <si>
    <t>給与の金種</t>
  </si>
  <si>
    <t>PAYROLL CASH</t>
  </si>
  <si>
    <t>2,000円札を</t>
  </si>
  <si>
    <t>使わない</t>
  </si>
  <si>
    <t>棒金1本の枚数</t>
  </si>
  <si>
    <t>No.</t>
  </si>
  <si>
    <t>氏名</t>
  </si>
  <si>
    <t>支給額</t>
  </si>
  <si>
    <t>合計（支給額・枚数）</t>
  </si>
  <si>
    <t>棒金のほかの枚数</t>
  </si>
  <si>
    <t>内訳の合計の確認</t>
  </si>
  <si>
    <t>支給額を入れると、できるだけ少ない枚数のお札と硬貨に分けた内訳が出ます。2,000円札は流通している枚数が少ないため、初期設定では使いません。下の合計の枚数で、銀行に両替や引き出しを頼めます。硬貨の合計が棒金1本の枚数以上になる金種は、棒金の本数とそのほかの枚数も出ます。</t>
  </si>
  <si>
    <t>版</t>
  </si>
  <si>
    <t>内容</t>
  </si>
  <si>
    <t>v2026.10</t>
  </si>
  <si>
    <t>初版。</t>
  </si>
  <si>
    <t>デザイン改訂（記入例シート追加、A4一枚印刷設定、項目追加）2026-10-22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</si>
</sst>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yyyy&quot;/&quot;mm&quot;/&quot;dd"/>
    <numFmt numFmtId="165" formatCode="#,##0;\-#,##0;&quot;&quot;"/>
    <numFmt numFmtId="166" formatCode="#,##0;\-#,##0;0"/>
    <numFmt numFmtId="167" formatCode="m&quot;/&quot;d"/>
    <numFmt numFmtId="168" formatCode="0&quot;日&quot;"/>
    <numFmt numFmtId="169" formatCode="#,##0&quot;円&quot;"/>
    <numFmt numFmtId="170" formatCode="0;\-0;0"/>
  </numFmts>
  <fonts count="9" x14ac:knownFonts="1">
    <font>
      <sz val="11"/>
      <color theme="1"/>
      <name val="Calibri"/>
      <family val="2"/>
      <scheme val="minor"/>
    </font>
    <font>
      <sz val="10.5"/>
      <color rgb="FF1C282C"/>
      <name val="Yu Gothic"/>
    </font>
    <font>
      <b/>
      <sz val="16"/>
      <color rgb="FF0E6B6B"/>
      <name val="Yu Gothic"/>
    </font>
    <font>
      <sz val="9"/>
      <color rgb="FF8A8F93"/>
      <name val="Yu Gothic"/>
    </font>
    <font>
      <b/>
      <sz val="10.5"/>
      <color rgb="FF1C282C"/>
      <name val="Yu Gothic"/>
    </font>
    <font>
      <b/>
      <sz val="18"/>
      <color rgb="FFFFFFFF"/>
      <name val="Yu Gothic"/>
    </font>
    <font>
      <b/>
      <sz val="10"/>
      <color rgb="FFFFFFFF"/>
      <name val="Yu Gothic"/>
    </font>
    <font>
      <sz val="8.5"/>
      <color rgb="FF8A8F93"/>
      <name val="Yu Gothic"/>
    </font>
    <font>
      <sz val="8"/>
      <color rgb="FF8A8F93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E6B6B"/>
      </patternFill>
    </fill>
    <fill>
      <patternFill patternType="solid">
        <fgColor rgb="FFFFFBEE"/>
      </patternFill>
    </fill>
    <fill>
      <patternFill patternType="solid">
        <fgColor rgb="FFF6F1E7"/>
      </patternFill>
    </fill>
  </fills>
  <borders count="5">
    <border>
      <left/>
      <right/>
      <top/>
      <bottom/>
      <diagonal/>
    </border>
    <border>
      <left/>
      <right/>
      <top/>
      <bottom style="thin">
        <color rgb="FFD9D2C5"/>
      </bottom>
      <diagonal/>
    </border>
    <border>
      <left/>
      <right/>
      <top/>
      <bottom style="thin">
        <color rgb="FFD9D2C5"/>
      </bottom>
      <diagonal/>
    </border>
    <border>
      <left style="thin">
        <color rgb="FFD9D2C5"/>
      </left>
      <right style="thin">
        <color rgb="FFD9D2C5"/>
      </right>
      <top style="thin">
        <color rgb="FFD9D2C5"/>
      </top>
      <bottom style="thin">
        <color rgb="FFD9D2C5"/>
      </bottom>
      <diagonal/>
    </border>
    <border>
      <left/>
      <right/>
      <top style="medium">
        <color rgb="FF0E6B6B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0" borderId="3" xfId="0" applyBorder="1"/>
    <xf numFmtId="0" fontId="4" fillId="4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3" fontId="1" fillId="0" borderId="3" xfId="0" applyNumberFormat="1" applyFont="1" applyBorder="1" applyAlignment="1">
      <alignment horizontal="right" vertical="center"/>
    </xf>
    <xf numFmtId="165" fontId="1" fillId="3" borderId="3" xfId="0" applyNumberFormat="1" applyFont="1" applyFill="1" applyBorder="1" applyAlignment="1">
      <alignment horizontal="right" vertical="center"/>
    </xf>
    <xf numFmtId="165" fontId="1" fillId="0" borderId="3" xfId="0" applyNumberFormat="1" applyFont="1" applyBorder="1" applyAlignment="1">
      <alignment horizontal="right" vertical="center"/>
    </xf>
    <xf numFmtId="1" fontId="1" fillId="3" borderId="3" xfId="0" applyNumberFormat="1" applyFont="1" applyFill="1" applyBorder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166" fontId="4" fillId="0" borderId="3" xfId="0" applyNumberFormat="1" applyFont="1" applyBorder="1" applyAlignment="1">
      <alignment horizontal="right" vertical="center"/>
    </xf>
    <xf numFmtId="1" fontId="1" fillId="3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 wrapText="1"/>
    </xf>
    <xf numFmtId="167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6" fontId="1" fillId="0" borderId="3" xfId="0" applyNumberFormat="1" applyFont="1" applyBorder="1" applyAlignment="1">
      <alignment horizontal="right" vertical="center"/>
    </xf>
    <xf numFmtId="0" fontId="1" fillId="3" borderId="3" xfId="0" applyFont="1" applyFill="1" applyBorder="1" applyAlignment="1">
      <alignment horizontal="left" vertical="center"/>
    </xf>
    <xf numFmtId="166" fontId="4" fillId="0" borderId="4" xfId="0" applyNumberFormat="1" applyFont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169" fontId="4" fillId="4" borderId="1" xfId="0" applyNumberFormat="1" applyFont="1" applyFill="1" applyBorder="1" applyAlignment="1">
      <alignment horizontal="center" vertical="center" shrinkToFit="1"/>
    </xf>
    <xf numFmtId="1" fontId="1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horizontal="right" vertical="center" shrinkToFit="1"/>
    </xf>
    <xf numFmtId="165" fontId="1" fillId="0" borderId="0" xfId="0" applyNumberFormat="1" applyFont="1" applyAlignment="1">
      <alignment horizontal="center" vertical="center"/>
    </xf>
    <xf numFmtId="170" fontId="1" fillId="0" borderId="0" xfId="0" applyNumberFormat="1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0" fontId="6" fillId="2" borderId="0" xfId="0" applyFont="1" applyFill="1" applyAlignment="1">
      <alignment horizontal="right" vertical="center" indent="1"/>
    </xf>
    <xf numFmtId="0" fontId="8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 indent="1"/>
    </xf>
    <xf numFmtId="0" fontId="7" fillId="0" borderId="0" xfId="0" applyFont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left" vertical="center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3"/>
  <sheetViews>
    <sheetView showGridLines="0" tabSelected="1" workbookViewId="0"/>
  </sheetViews>
  <sheetFormatPr defaultRowHeight="15" x14ac:dyDescent="0.25"/>
  <cols>
    <col min="1" max="1" width="100" customWidth="1"/>
  </cols>
  <sheetData>
    <row r="1" spans="1:1" ht="25.5" x14ac:dyDescent="0.25">
      <c r="A1" s="1" t="s">
        <v>0</v>
      </c>
    </row>
    <row r="3" spans="1:1" ht="15.75" x14ac:dyDescent="0.25">
      <c r="A3" s="2" t="s">
        <v>1</v>
      </c>
    </row>
    <row r="5" spans="1:1" ht="51.75" x14ac:dyDescent="0.25">
      <c r="A5" s="3" t="s">
        <v>2</v>
      </c>
    </row>
    <row r="6" spans="1:1" ht="51.75" x14ac:dyDescent="0.25">
      <c r="A6" s="3" t="s">
        <v>3</v>
      </c>
    </row>
    <row r="7" spans="1:1" ht="51.75" x14ac:dyDescent="0.25">
      <c r="A7" s="3" t="s">
        <v>4</v>
      </c>
    </row>
    <row r="8" spans="1:1" ht="51.75" x14ac:dyDescent="0.25">
      <c r="A8" s="3" t="s">
        <v>5</v>
      </c>
    </row>
    <row r="9" spans="1:1" ht="17.25" x14ac:dyDescent="0.25">
      <c r="A9" s="3" t="s">
        <v>6</v>
      </c>
    </row>
    <row r="11" spans="1:1" ht="34.5" x14ac:dyDescent="0.25">
      <c r="A11" s="3" t="s">
        <v>7</v>
      </c>
    </row>
    <row r="12" spans="1:1" ht="17.25" x14ac:dyDescent="0.25">
      <c r="A12" s="4" t="s">
        <v>8</v>
      </c>
    </row>
    <row r="13" spans="1:1" ht="17.25" x14ac:dyDescent="0.25">
      <c r="A13" s="3" t="s">
        <v>9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2"/>
  <sheetViews>
    <sheetView showGridLines="0" workbookViewId="0"/>
  </sheetViews>
  <sheetFormatPr defaultRowHeight="15" x14ac:dyDescent="0.25"/>
  <cols>
    <col min="1" max="1" width="13" customWidth="1"/>
    <col min="2" max="3" width="9" customWidth="1"/>
    <col min="4" max="4" width="10" customWidth="1"/>
    <col min="5" max="5" width="9" customWidth="1"/>
    <col min="6" max="6" width="10" customWidth="1"/>
    <col min="7" max="7" width="14" customWidth="1"/>
  </cols>
  <sheetData>
    <row r="1" spans="1:7" ht="21.95" customHeight="1" x14ac:dyDescent="0.25">
      <c r="A1" s="40" t="s">
        <v>10</v>
      </c>
      <c r="B1" s="37"/>
      <c r="C1" s="37"/>
      <c r="D1" s="37"/>
      <c r="E1" s="38" t="s">
        <v>11</v>
      </c>
      <c r="F1" s="37"/>
      <c r="G1" s="37"/>
    </row>
    <row r="2" spans="1:7" ht="14.1" customHeight="1" x14ac:dyDescent="0.25">
      <c r="A2" s="37"/>
      <c r="B2" s="37"/>
      <c r="C2" s="37"/>
      <c r="D2" s="37"/>
      <c r="E2" s="37"/>
      <c r="F2" s="37"/>
      <c r="G2" s="37"/>
    </row>
    <row r="3" spans="1:7" ht="5.0999999999999996" customHeight="1" x14ac:dyDescent="0.25"/>
    <row r="4" spans="1:7" ht="26.1" customHeight="1" x14ac:dyDescent="0.25">
      <c r="A4" s="5" t="s">
        <v>12</v>
      </c>
      <c r="B4" s="42"/>
      <c r="C4" s="43"/>
      <c r="D4" s="5" t="s">
        <v>13</v>
      </c>
      <c r="E4" s="6"/>
      <c r="F4" s="5" t="s">
        <v>14</v>
      </c>
      <c r="G4" s="7"/>
    </row>
    <row r="5" spans="1:7" ht="15.75" x14ac:dyDescent="0.25">
      <c r="A5" s="2" t="s">
        <v>1</v>
      </c>
    </row>
    <row r="6" spans="1:7" ht="17.25" x14ac:dyDescent="0.25">
      <c r="A6" s="8" t="s">
        <v>15</v>
      </c>
      <c r="B6" s="8" t="s">
        <v>16</v>
      </c>
      <c r="C6" s="8" t="s">
        <v>17</v>
      </c>
      <c r="D6" s="8" t="s">
        <v>18</v>
      </c>
      <c r="E6" s="8" t="s">
        <v>19</v>
      </c>
      <c r="F6" s="8" t="s">
        <v>20</v>
      </c>
      <c r="G6" s="8" t="s">
        <v>21</v>
      </c>
    </row>
    <row r="7" spans="1:7" ht="21" customHeight="1" x14ac:dyDescent="0.25">
      <c r="A7" s="9" t="s">
        <v>22</v>
      </c>
      <c r="B7" s="10">
        <v>10000</v>
      </c>
      <c r="C7" s="11"/>
      <c r="D7" s="7"/>
      <c r="E7" s="7"/>
      <c r="F7" s="12">
        <f>N(C7)</f>
        <v>0</v>
      </c>
      <c r="G7" s="12">
        <f t="shared" ref="G7:G16" si="0">B7*F7</f>
        <v>0</v>
      </c>
    </row>
    <row r="8" spans="1:7" ht="21" customHeight="1" x14ac:dyDescent="0.25">
      <c r="A8" s="9" t="s">
        <v>23</v>
      </c>
      <c r="B8" s="10">
        <v>5000</v>
      </c>
      <c r="C8" s="11"/>
      <c r="D8" s="7"/>
      <c r="E8" s="7"/>
      <c r="F8" s="12">
        <f>N(C8)</f>
        <v>0</v>
      </c>
      <c r="G8" s="12">
        <f t="shared" si="0"/>
        <v>0</v>
      </c>
    </row>
    <row r="9" spans="1:7" ht="21" customHeight="1" x14ac:dyDescent="0.25">
      <c r="A9" s="9" t="s">
        <v>24</v>
      </c>
      <c r="B9" s="10">
        <v>2000</v>
      </c>
      <c r="C9" s="11"/>
      <c r="D9" s="7"/>
      <c r="E9" s="7"/>
      <c r="F9" s="12">
        <f>N(C9)</f>
        <v>0</v>
      </c>
      <c r="G9" s="12">
        <f t="shared" si="0"/>
        <v>0</v>
      </c>
    </row>
    <row r="10" spans="1:7" ht="21" customHeight="1" x14ac:dyDescent="0.25">
      <c r="A10" s="9" t="s">
        <v>25</v>
      </c>
      <c r="B10" s="10">
        <v>1000</v>
      </c>
      <c r="C10" s="11"/>
      <c r="D10" s="7"/>
      <c r="E10" s="7"/>
      <c r="F10" s="12">
        <f>N(C10)</f>
        <v>0</v>
      </c>
      <c r="G10" s="12">
        <f t="shared" si="0"/>
        <v>0</v>
      </c>
    </row>
    <row r="11" spans="1:7" ht="21" customHeight="1" x14ac:dyDescent="0.25">
      <c r="A11" s="9" t="s">
        <v>26</v>
      </c>
      <c r="B11" s="10">
        <v>500</v>
      </c>
      <c r="C11" s="11"/>
      <c r="D11" s="11"/>
      <c r="E11" s="13">
        <v>50</v>
      </c>
      <c r="F11" s="12">
        <f t="shared" ref="F11:F16" si="1">N(C11)+N(D11)*N(E11)</f>
        <v>0</v>
      </c>
      <c r="G11" s="12">
        <f t="shared" si="0"/>
        <v>0</v>
      </c>
    </row>
    <row r="12" spans="1:7" ht="21" customHeight="1" x14ac:dyDescent="0.25">
      <c r="A12" s="9" t="s">
        <v>27</v>
      </c>
      <c r="B12" s="10">
        <v>100</v>
      </c>
      <c r="C12" s="11"/>
      <c r="D12" s="11"/>
      <c r="E12" s="13">
        <v>50</v>
      </c>
      <c r="F12" s="12">
        <f t="shared" si="1"/>
        <v>0</v>
      </c>
      <c r="G12" s="12">
        <f t="shared" si="0"/>
        <v>0</v>
      </c>
    </row>
    <row r="13" spans="1:7" ht="21" customHeight="1" x14ac:dyDescent="0.25">
      <c r="A13" s="9" t="s">
        <v>28</v>
      </c>
      <c r="B13" s="10">
        <v>50</v>
      </c>
      <c r="C13" s="11"/>
      <c r="D13" s="11"/>
      <c r="E13" s="13">
        <v>50</v>
      </c>
      <c r="F13" s="12">
        <f t="shared" si="1"/>
        <v>0</v>
      </c>
      <c r="G13" s="12">
        <f t="shared" si="0"/>
        <v>0</v>
      </c>
    </row>
    <row r="14" spans="1:7" ht="21" customHeight="1" x14ac:dyDescent="0.25">
      <c r="A14" s="9" t="s">
        <v>29</v>
      </c>
      <c r="B14" s="10">
        <v>10</v>
      </c>
      <c r="C14" s="11"/>
      <c r="D14" s="11"/>
      <c r="E14" s="13">
        <v>50</v>
      </c>
      <c r="F14" s="12">
        <f t="shared" si="1"/>
        <v>0</v>
      </c>
      <c r="G14" s="12">
        <f t="shared" si="0"/>
        <v>0</v>
      </c>
    </row>
    <row r="15" spans="1:7" ht="21" customHeight="1" x14ac:dyDescent="0.25">
      <c r="A15" s="9" t="s">
        <v>30</v>
      </c>
      <c r="B15" s="10">
        <v>5</v>
      </c>
      <c r="C15" s="11"/>
      <c r="D15" s="11"/>
      <c r="E15" s="13">
        <v>50</v>
      </c>
      <c r="F15" s="12">
        <f t="shared" si="1"/>
        <v>0</v>
      </c>
      <c r="G15" s="12">
        <f t="shared" si="0"/>
        <v>0</v>
      </c>
    </row>
    <row r="16" spans="1:7" ht="21" customHeight="1" x14ac:dyDescent="0.25">
      <c r="A16" s="9" t="s">
        <v>31</v>
      </c>
      <c r="B16" s="10">
        <v>1</v>
      </c>
      <c r="C16" s="11"/>
      <c r="D16" s="11"/>
      <c r="E16" s="13">
        <v>50</v>
      </c>
      <c r="F16" s="12">
        <f t="shared" si="1"/>
        <v>0</v>
      </c>
      <c r="G16" s="12">
        <f t="shared" si="0"/>
        <v>0</v>
      </c>
    </row>
    <row r="17" spans="1:7" ht="17.25" x14ac:dyDescent="0.25">
      <c r="E17" s="36" t="s">
        <v>32</v>
      </c>
      <c r="F17" s="37"/>
      <c r="G17" s="14">
        <f>SUM(G7:G16)</f>
        <v>0</v>
      </c>
    </row>
    <row r="18" spans="1:7" ht="17.25" x14ac:dyDescent="0.25">
      <c r="E18" s="36" t="s">
        <v>33</v>
      </c>
      <c r="F18" s="37"/>
      <c r="G18" s="15">
        <f>SUM(G7:G10)</f>
        <v>0</v>
      </c>
    </row>
    <row r="19" spans="1:7" ht="17.25" x14ac:dyDescent="0.25">
      <c r="E19" s="36" t="s">
        <v>34</v>
      </c>
      <c r="F19" s="37"/>
      <c r="G19" s="15">
        <f>SUM(G11:G16)</f>
        <v>0</v>
      </c>
    </row>
    <row r="21" spans="1:7" ht="21" customHeight="1" x14ac:dyDescent="0.25">
      <c r="A21" s="36" t="s">
        <v>35</v>
      </c>
      <c r="B21" s="37"/>
      <c r="C21" s="37"/>
      <c r="D21" s="37"/>
      <c r="E21" s="37"/>
      <c r="G21" s="11"/>
    </row>
    <row r="22" spans="1:7" ht="21" customHeight="1" x14ac:dyDescent="0.25">
      <c r="A22" s="36" t="s">
        <v>36</v>
      </c>
      <c r="B22" s="37"/>
      <c r="C22" s="37"/>
      <c r="D22" s="37"/>
      <c r="E22" s="37"/>
      <c r="G22" s="12">
        <f>G17-N(G21)</f>
        <v>0</v>
      </c>
    </row>
    <row r="23" spans="1:7" ht="21" customHeight="1" x14ac:dyDescent="0.25">
      <c r="A23" s="36" t="s">
        <v>37</v>
      </c>
      <c r="B23" s="37"/>
      <c r="C23" s="37"/>
      <c r="D23" s="37"/>
      <c r="E23" s="37"/>
      <c r="G23" s="11"/>
    </row>
    <row r="24" spans="1:7" ht="21" customHeight="1" x14ac:dyDescent="0.25">
      <c r="A24" s="36" t="s">
        <v>38</v>
      </c>
      <c r="B24" s="37"/>
      <c r="C24" s="37"/>
      <c r="D24" s="37"/>
      <c r="E24" s="37"/>
      <c r="F24" s="16" t="str">
        <f>IF(G23="","",IF(G24&gt;0,"過剰",IF(G24&lt;0,"不足","過不足なし")))</f>
        <v/>
      </c>
      <c r="G24" s="17" t="str">
        <f>IF(G23="","",G22-G23)</f>
        <v/>
      </c>
    </row>
    <row r="26" spans="1:7" ht="17.25" x14ac:dyDescent="0.25">
      <c r="A26" s="5" t="s">
        <v>39</v>
      </c>
    </row>
    <row r="27" spans="1:7" x14ac:dyDescent="0.25">
      <c r="A27" s="44"/>
      <c r="B27" s="44"/>
      <c r="C27" s="44"/>
      <c r="D27" s="44"/>
      <c r="E27" s="44"/>
      <c r="F27" s="44"/>
      <c r="G27" s="44"/>
    </row>
    <row r="28" spans="1:7" x14ac:dyDescent="0.25">
      <c r="A28" s="44"/>
      <c r="B28" s="44"/>
      <c r="C28" s="44"/>
      <c r="D28" s="44"/>
      <c r="E28" s="44"/>
      <c r="F28" s="44"/>
      <c r="G28" s="44"/>
    </row>
    <row r="29" spans="1:7" x14ac:dyDescent="0.25">
      <c r="A29" s="44"/>
      <c r="B29" s="44"/>
      <c r="C29" s="44"/>
      <c r="D29" s="44"/>
      <c r="E29" s="44"/>
      <c r="F29" s="44"/>
      <c r="G29" s="44"/>
    </row>
    <row r="31" spans="1:7" ht="39.950000000000003" customHeight="1" x14ac:dyDescent="0.25">
      <c r="A31" s="41" t="s">
        <v>40</v>
      </c>
      <c r="B31" s="37"/>
      <c r="C31" s="37"/>
      <c r="D31" s="37"/>
      <c r="E31" s="37"/>
      <c r="F31" s="37"/>
      <c r="G31" s="37"/>
    </row>
    <row r="32" spans="1:7" ht="21.95" customHeight="1" x14ac:dyDescent="0.25">
      <c r="A32" s="39" t="s">
        <v>41</v>
      </c>
      <c r="B32" s="37"/>
      <c r="C32" s="37"/>
      <c r="D32" s="37"/>
      <c r="E32" s="37"/>
      <c r="F32" s="37"/>
      <c r="G32" s="37"/>
    </row>
  </sheetData>
  <mergeCells count="13">
    <mergeCell ref="A21:E21"/>
    <mergeCell ref="E1:G2"/>
    <mergeCell ref="A32:G32"/>
    <mergeCell ref="A1:D2"/>
    <mergeCell ref="A24:E24"/>
    <mergeCell ref="A31:G31"/>
    <mergeCell ref="E19:F19"/>
    <mergeCell ref="A23:E23"/>
    <mergeCell ref="E17:F17"/>
    <mergeCell ref="E18:F18"/>
    <mergeCell ref="B4:C4"/>
    <mergeCell ref="A22:E22"/>
    <mergeCell ref="A27:G29"/>
  </mergeCells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1"/>
  <sheetViews>
    <sheetView showGridLines="0" workbookViewId="0"/>
  </sheetViews>
  <sheetFormatPr defaultRowHeight="15" x14ac:dyDescent="0.25"/>
  <cols>
    <col min="1" max="1" width="11" customWidth="1"/>
    <col min="2" max="2" width="5" customWidth="1"/>
    <col min="3" max="3" width="12" customWidth="1"/>
    <col min="4" max="4" width="11" customWidth="1"/>
    <col min="5" max="5" width="12" customWidth="1"/>
    <col min="6" max="6" width="14" customWidth="1"/>
    <col min="7" max="7" width="9" customWidth="1"/>
    <col min="8" max="8" width="10" customWidth="1"/>
    <col min="9" max="9" width="9" customWidth="1"/>
    <col min="10" max="10" width="16" customWidth="1"/>
  </cols>
  <sheetData>
    <row r="1" spans="1:10" ht="21.95" customHeight="1" x14ac:dyDescent="0.25">
      <c r="A1" s="40" t="s">
        <v>42</v>
      </c>
      <c r="B1" s="37"/>
      <c r="C1" s="37"/>
      <c r="D1" s="37"/>
      <c r="E1" s="37"/>
      <c r="F1" s="37"/>
      <c r="G1" s="38" t="s">
        <v>43</v>
      </c>
      <c r="H1" s="37"/>
      <c r="I1" s="37"/>
      <c r="J1" s="37"/>
    </row>
    <row r="2" spans="1:10" ht="14.1" customHeight="1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5.0999999999999996" customHeight="1" x14ac:dyDescent="0.25"/>
    <row r="4" spans="1:10" ht="17.25" x14ac:dyDescent="0.25">
      <c r="A4" s="5" t="s">
        <v>44</v>
      </c>
      <c r="B4" s="18"/>
      <c r="C4" s="5" t="s">
        <v>45</v>
      </c>
      <c r="D4" s="18"/>
      <c r="F4" s="2" t="s">
        <v>1</v>
      </c>
    </row>
    <row r="5" spans="1:10" ht="30" customHeight="1" x14ac:dyDescent="0.25">
      <c r="A5" s="19" t="s">
        <v>12</v>
      </c>
      <c r="B5" s="19" t="s">
        <v>46</v>
      </c>
      <c r="C5" s="19" t="s">
        <v>47</v>
      </c>
      <c r="D5" s="19" t="s">
        <v>48</v>
      </c>
      <c r="E5" s="19" t="s">
        <v>49</v>
      </c>
      <c r="F5" s="19" t="s">
        <v>50</v>
      </c>
      <c r="G5" s="19" t="s">
        <v>51</v>
      </c>
      <c r="H5" s="19" t="s">
        <v>52</v>
      </c>
      <c r="I5" s="19" t="s">
        <v>13</v>
      </c>
      <c r="J5" s="19" t="s">
        <v>39</v>
      </c>
    </row>
    <row r="6" spans="1:10" ht="17.100000000000001" customHeight="1" x14ac:dyDescent="0.25">
      <c r="A6" s="20" t="str">
        <f>IF(OR($B$4="",$D$4=""),"",IF(1&lt;=DAY(EOMONTH(DATE($B$4,$D$4,1),0)),DATE($B$4,$D$4,1),""))</f>
        <v/>
      </c>
      <c r="B6" s="21" t="str">
        <f t="shared" ref="B6:B36" si="0">IF(A6="","",CHOOSE(WEEKDAY(A6),"日","月","火","水","木","金","土"))</f>
        <v/>
      </c>
      <c r="C6" s="11"/>
      <c r="D6" s="11"/>
      <c r="E6" s="12" t="str">
        <f t="shared" ref="E6:E36" si="1">IF(C6="","",C6-N(D6))</f>
        <v/>
      </c>
      <c r="F6" s="11"/>
      <c r="G6" s="22" t="str">
        <f t="shared" ref="G6:G36" si="2">IF(OR(C6="",F6=""),"",E6-F6)</f>
        <v/>
      </c>
      <c r="H6" s="22" t="str">
        <f>IF(G6="","",SUM(G$6:G6))</f>
        <v/>
      </c>
      <c r="I6" s="23"/>
      <c r="J6" s="23"/>
    </row>
    <row r="7" spans="1:10" ht="17.100000000000001" customHeight="1" x14ac:dyDescent="0.25">
      <c r="A7" s="20" t="str">
        <f>IF(OR($B$4="",$D$4=""),"",IF(2&lt;=DAY(EOMONTH(DATE($B$4,$D$4,1),0)),DATE($B$4,$D$4,2),""))</f>
        <v/>
      </c>
      <c r="B7" s="21" t="str">
        <f t="shared" si="0"/>
        <v/>
      </c>
      <c r="C7" s="11"/>
      <c r="D7" s="11"/>
      <c r="E7" s="12" t="str">
        <f t="shared" si="1"/>
        <v/>
      </c>
      <c r="F7" s="11"/>
      <c r="G7" s="22" t="str">
        <f t="shared" si="2"/>
        <v/>
      </c>
      <c r="H7" s="22" t="str">
        <f>IF(G7="","",SUM(G$6:G7))</f>
        <v/>
      </c>
      <c r="I7" s="23"/>
      <c r="J7" s="23"/>
    </row>
    <row r="8" spans="1:10" ht="17.100000000000001" customHeight="1" x14ac:dyDescent="0.25">
      <c r="A8" s="20" t="str">
        <f>IF(OR($B$4="",$D$4=""),"",IF(3&lt;=DAY(EOMONTH(DATE($B$4,$D$4,1),0)),DATE($B$4,$D$4,3),""))</f>
        <v/>
      </c>
      <c r="B8" s="21" t="str">
        <f t="shared" si="0"/>
        <v/>
      </c>
      <c r="C8" s="11"/>
      <c r="D8" s="11"/>
      <c r="E8" s="12" t="str">
        <f t="shared" si="1"/>
        <v/>
      </c>
      <c r="F8" s="11"/>
      <c r="G8" s="22" t="str">
        <f t="shared" si="2"/>
        <v/>
      </c>
      <c r="H8" s="22" t="str">
        <f>IF(G8="","",SUM(G$6:G8))</f>
        <v/>
      </c>
      <c r="I8" s="23"/>
      <c r="J8" s="23"/>
    </row>
    <row r="9" spans="1:10" ht="17.100000000000001" customHeight="1" x14ac:dyDescent="0.25">
      <c r="A9" s="20" t="str">
        <f>IF(OR($B$4="",$D$4=""),"",IF(4&lt;=DAY(EOMONTH(DATE($B$4,$D$4,1),0)),DATE($B$4,$D$4,4),""))</f>
        <v/>
      </c>
      <c r="B9" s="21" t="str">
        <f t="shared" si="0"/>
        <v/>
      </c>
      <c r="C9" s="11"/>
      <c r="D9" s="11"/>
      <c r="E9" s="12" t="str">
        <f t="shared" si="1"/>
        <v/>
      </c>
      <c r="F9" s="11"/>
      <c r="G9" s="22" t="str">
        <f t="shared" si="2"/>
        <v/>
      </c>
      <c r="H9" s="22" t="str">
        <f>IF(G9="","",SUM(G$6:G9))</f>
        <v/>
      </c>
      <c r="I9" s="23"/>
      <c r="J9" s="23"/>
    </row>
    <row r="10" spans="1:10" ht="17.100000000000001" customHeight="1" x14ac:dyDescent="0.25">
      <c r="A10" s="20" t="str">
        <f>IF(OR($B$4="",$D$4=""),"",IF(5&lt;=DAY(EOMONTH(DATE($B$4,$D$4,1),0)),DATE($B$4,$D$4,5),""))</f>
        <v/>
      </c>
      <c r="B10" s="21" t="str">
        <f t="shared" si="0"/>
        <v/>
      </c>
      <c r="C10" s="11"/>
      <c r="D10" s="11"/>
      <c r="E10" s="12" t="str">
        <f t="shared" si="1"/>
        <v/>
      </c>
      <c r="F10" s="11"/>
      <c r="G10" s="22" t="str">
        <f t="shared" si="2"/>
        <v/>
      </c>
      <c r="H10" s="22" t="str">
        <f>IF(G10="","",SUM(G$6:G10))</f>
        <v/>
      </c>
      <c r="I10" s="23"/>
      <c r="J10" s="23"/>
    </row>
    <row r="11" spans="1:10" ht="17.100000000000001" customHeight="1" x14ac:dyDescent="0.25">
      <c r="A11" s="20" t="str">
        <f>IF(OR($B$4="",$D$4=""),"",IF(6&lt;=DAY(EOMONTH(DATE($B$4,$D$4,1),0)),DATE($B$4,$D$4,6),""))</f>
        <v/>
      </c>
      <c r="B11" s="21" t="str">
        <f t="shared" si="0"/>
        <v/>
      </c>
      <c r="C11" s="11"/>
      <c r="D11" s="11"/>
      <c r="E11" s="12" t="str">
        <f t="shared" si="1"/>
        <v/>
      </c>
      <c r="F11" s="11"/>
      <c r="G11" s="22" t="str">
        <f t="shared" si="2"/>
        <v/>
      </c>
      <c r="H11" s="22" t="str">
        <f>IF(G11="","",SUM(G$6:G11))</f>
        <v/>
      </c>
      <c r="I11" s="23"/>
      <c r="J11" s="23"/>
    </row>
    <row r="12" spans="1:10" ht="17.100000000000001" customHeight="1" x14ac:dyDescent="0.25">
      <c r="A12" s="20" t="str">
        <f>IF(OR($B$4="",$D$4=""),"",IF(7&lt;=DAY(EOMONTH(DATE($B$4,$D$4,1),0)),DATE($B$4,$D$4,7),""))</f>
        <v/>
      </c>
      <c r="B12" s="21" t="str">
        <f t="shared" si="0"/>
        <v/>
      </c>
      <c r="C12" s="11"/>
      <c r="D12" s="11"/>
      <c r="E12" s="12" t="str">
        <f t="shared" si="1"/>
        <v/>
      </c>
      <c r="F12" s="11"/>
      <c r="G12" s="22" t="str">
        <f t="shared" si="2"/>
        <v/>
      </c>
      <c r="H12" s="22" t="str">
        <f>IF(G12="","",SUM(G$6:G12))</f>
        <v/>
      </c>
      <c r="I12" s="23"/>
      <c r="J12" s="23"/>
    </row>
    <row r="13" spans="1:10" ht="17.100000000000001" customHeight="1" x14ac:dyDescent="0.25">
      <c r="A13" s="20" t="str">
        <f>IF(OR($B$4="",$D$4=""),"",IF(8&lt;=DAY(EOMONTH(DATE($B$4,$D$4,1),0)),DATE($B$4,$D$4,8),""))</f>
        <v/>
      </c>
      <c r="B13" s="21" t="str">
        <f t="shared" si="0"/>
        <v/>
      </c>
      <c r="C13" s="11"/>
      <c r="D13" s="11"/>
      <c r="E13" s="12" t="str">
        <f t="shared" si="1"/>
        <v/>
      </c>
      <c r="F13" s="11"/>
      <c r="G13" s="22" t="str">
        <f t="shared" si="2"/>
        <v/>
      </c>
      <c r="H13" s="22" t="str">
        <f>IF(G13="","",SUM(G$6:G13))</f>
        <v/>
      </c>
      <c r="I13" s="23"/>
      <c r="J13" s="23"/>
    </row>
    <row r="14" spans="1:10" ht="17.100000000000001" customHeight="1" x14ac:dyDescent="0.25">
      <c r="A14" s="20" t="str">
        <f>IF(OR($B$4="",$D$4=""),"",IF(9&lt;=DAY(EOMONTH(DATE($B$4,$D$4,1),0)),DATE($B$4,$D$4,9),""))</f>
        <v/>
      </c>
      <c r="B14" s="21" t="str">
        <f t="shared" si="0"/>
        <v/>
      </c>
      <c r="C14" s="11"/>
      <c r="D14" s="11"/>
      <c r="E14" s="12" t="str">
        <f t="shared" si="1"/>
        <v/>
      </c>
      <c r="F14" s="11"/>
      <c r="G14" s="22" t="str">
        <f t="shared" si="2"/>
        <v/>
      </c>
      <c r="H14" s="22" t="str">
        <f>IF(G14="","",SUM(G$6:G14))</f>
        <v/>
      </c>
      <c r="I14" s="23"/>
      <c r="J14" s="23"/>
    </row>
    <row r="15" spans="1:10" ht="17.100000000000001" customHeight="1" x14ac:dyDescent="0.25">
      <c r="A15" s="20" t="str">
        <f>IF(OR($B$4="",$D$4=""),"",IF(10&lt;=DAY(EOMONTH(DATE($B$4,$D$4,1),0)),DATE($B$4,$D$4,10),""))</f>
        <v/>
      </c>
      <c r="B15" s="21" t="str">
        <f t="shared" si="0"/>
        <v/>
      </c>
      <c r="C15" s="11"/>
      <c r="D15" s="11"/>
      <c r="E15" s="12" t="str">
        <f t="shared" si="1"/>
        <v/>
      </c>
      <c r="F15" s="11"/>
      <c r="G15" s="22" t="str">
        <f t="shared" si="2"/>
        <v/>
      </c>
      <c r="H15" s="22" t="str">
        <f>IF(G15="","",SUM(G$6:G15))</f>
        <v/>
      </c>
      <c r="I15" s="23"/>
      <c r="J15" s="23"/>
    </row>
    <row r="16" spans="1:10" ht="17.100000000000001" customHeight="1" x14ac:dyDescent="0.25">
      <c r="A16" s="20" t="str">
        <f>IF(OR($B$4="",$D$4=""),"",IF(11&lt;=DAY(EOMONTH(DATE($B$4,$D$4,1),0)),DATE($B$4,$D$4,11),""))</f>
        <v/>
      </c>
      <c r="B16" s="21" t="str">
        <f t="shared" si="0"/>
        <v/>
      </c>
      <c r="C16" s="11"/>
      <c r="D16" s="11"/>
      <c r="E16" s="12" t="str">
        <f t="shared" si="1"/>
        <v/>
      </c>
      <c r="F16" s="11"/>
      <c r="G16" s="22" t="str">
        <f t="shared" si="2"/>
        <v/>
      </c>
      <c r="H16" s="22" t="str">
        <f>IF(G16="","",SUM(G$6:G16))</f>
        <v/>
      </c>
      <c r="I16" s="23"/>
      <c r="J16" s="23"/>
    </row>
    <row r="17" spans="1:10" ht="17.100000000000001" customHeight="1" x14ac:dyDescent="0.25">
      <c r="A17" s="20" t="str">
        <f>IF(OR($B$4="",$D$4=""),"",IF(12&lt;=DAY(EOMONTH(DATE($B$4,$D$4,1),0)),DATE($B$4,$D$4,12),""))</f>
        <v/>
      </c>
      <c r="B17" s="21" t="str">
        <f t="shared" si="0"/>
        <v/>
      </c>
      <c r="C17" s="11"/>
      <c r="D17" s="11"/>
      <c r="E17" s="12" t="str">
        <f t="shared" si="1"/>
        <v/>
      </c>
      <c r="F17" s="11"/>
      <c r="G17" s="22" t="str">
        <f t="shared" si="2"/>
        <v/>
      </c>
      <c r="H17" s="22" t="str">
        <f>IF(G17="","",SUM(G$6:G17))</f>
        <v/>
      </c>
      <c r="I17" s="23"/>
      <c r="J17" s="23"/>
    </row>
    <row r="18" spans="1:10" ht="17.100000000000001" customHeight="1" x14ac:dyDescent="0.25">
      <c r="A18" s="20" t="str">
        <f>IF(OR($B$4="",$D$4=""),"",IF(13&lt;=DAY(EOMONTH(DATE($B$4,$D$4,1),0)),DATE($B$4,$D$4,13),""))</f>
        <v/>
      </c>
      <c r="B18" s="21" t="str">
        <f t="shared" si="0"/>
        <v/>
      </c>
      <c r="C18" s="11"/>
      <c r="D18" s="11"/>
      <c r="E18" s="12" t="str">
        <f t="shared" si="1"/>
        <v/>
      </c>
      <c r="F18" s="11"/>
      <c r="G18" s="22" t="str">
        <f t="shared" si="2"/>
        <v/>
      </c>
      <c r="H18" s="22" t="str">
        <f>IF(G18="","",SUM(G$6:G18))</f>
        <v/>
      </c>
      <c r="I18" s="23"/>
      <c r="J18" s="23"/>
    </row>
    <row r="19" spans="1:10" ht="17.100000000000001" customHeight="1" x14ac:dyDescent="0.25">
      <c r="A19" s="20" t="str">
        <f>IF(OR($B$4="",$D$4=""),"",IF(14&lt;=DAY(EOMONTH(DATE($B$4,$D$4,1),0)),DATE($B$4,$D$4,14),""))</f>
        <v/>
      </c>
      <c r="B19" s="21" t="str">
        <f t="shared" si="0"/>
        <v/>
      </c>
      <c r="C19" s="11"/>
      <c r="D19" s="11"/>
      <c r="E19" s="12" t="str">
        <f t="shared" si="1"/>
        <v/>
      </c>
      <c r="F19" s="11"/>
      <c r="G19" s="22" t="str">
        <f t="shared" si="2"/>
        <v/>
      </c>
      <c r="H19" s="22" t="str">
        <f>IF(G19="","",SUM(G$6:G19))</f>
        <v/>
      </c>
      <c r="I19" s="23"/>
      <c r="J19" s="23"/>
    </row>
    <row r="20" spans="1:10" ht="17.100000000000001" customHeight="1" x14ac:dyDescent="0.25">
      <c r="A20" s="20" t="str">
        <f>IF(OR($B$4="",$D$4=""),"",IF(15&lt;=DAY(EOMONTH(DATE($B$4,$D$4,1),0)),DATE($B$4,$D$4,15),""))</f>
        <v/>
      </c>
      <c r="B20" s="21" t="str">
        <f t="shared" si="0"/>
        <v/>
      </c>
      <c r="C20" s="11"/>
      <c r="D20" s="11"/>
      <c r="E20" s="12" t="str">
        <f t="shared" si="1"/>
        <v/>
      </c>
      <c r="F20" s="11"/>
      <c r="G20" s="22" t="str">
        <f t="shared" si="2"/>
        <v/>
      </c>
      <c r="H20" s="22" t="str">
        <f>IF(G20="","",SUM(G$6:G20))</f>
        <v/>
      </c>
      <c r="I20" s="23"/>
      <c r="J20" s="23"/>
    </row>
    <row r="21" spans="1:10" ht="17.100000000000001" customHeight="1" x14ac:dyDescent="0.25">
      <c r="A21" s="20" t="str">
        <f>IF(OR($B$4="",$D$4=""),"",IF(16&lt;=DAY(EOMONTH(DATE($B$4,$D$4,1),0)),DATE($B$4,$D$4,16),""))</f>
        <v/>
      </c>
      <c r="B21" s="21" t="str">
        <f t="shared" si="0"/>
        <v/>
      </c>
      <c r="C21" s="11"/>
      <c r="D21" s="11"/>
      <c r="E21" s="12" t="str">
        <f t="shared" si="1"/>
        <v/>
      </c>
      <c r="F21" s="11"/>
      <c r="G21" s="22" t="str">
        <f t="shared" si="2"/>
        <v/>
      </c>
      <c r="H21" s="22" t="str">
        <f>IF(G21="","",SUM(G$6:G21))</f>
        <v/>
      </c>
      <c r="I21" s="23"/>
      <c r="J21" s="23"/>
    </row>
    <row r="22" spans="1:10" ht="17.100000000000001" customHeight="1" x14ac:dyDescent="0.25">
      <c r="A22" s="20" t="str">
        <f>IF(OR($B$4="",$D$4=""),"",IF(17&lt;=DAY(EOMONTH(DATE($B$4,$D$4,1),0)),DATE($B$4,$D$4,17),""))</f>
        <v/>
      </c>
      <c r="B22" s="21" t="str">
        <f t="shared" si="0"/>
        <v/>
      </c>
      <c r="C22" s="11"/>
      <c r="D22" s="11"/>
      <c r="E22" s="12" t="str">
        <f t="shared" si="1"/>
        <v/>
      </c>
      <c r="F22" s="11"/>
      <c r="G22" s="22" t="str">
        <f t="shared" si="2"/>
        <v/>
      </c>
      <c r="H22" s="22" t="str">
        <f>IF(G22="","",SUM(G$6:G22))</f>
        <v/>
      </c>
      <c r="I22" s="23"/>
      <c r="J22" s="23"/>
    </row>
    <row r="23" spans="1:10" ht="17.100000000000001" customHeight="1" x14ac:dyDescent="0.25">
      <c r="A23" s="20" t="str">
        <f>IF(OR($B$4="",$D$4=""),"",IF(18&lt;=DAY(EOMONTH(DATE($B$4,$D$4,1),0)),DATE($B$4,$D$4,18),""))</f>
        <v/>
      </c>
      <c r="B23" s="21" t="str">
        <f t="shared" si="0"/>
        <v/>
      </c>
      <c r="C23" s="11"/>
      <c r="D23" s="11"/>
      <c r="E23" s="12" t="str">
        <f t="shared" si="1"/>
        <v/>
      </c>
      <c r="F23" s="11"/>
      <c r="G23" s="22" t="str">
        <f t="shared" si="2"/>
        <v/>
      </c>
      <c r="H23" s="22" t="str">
        <f>IF(G23="","",SUM(G$6:G23))</f>
        <v/>
      </c>
      <c r="I23" s="23"/>
      <c r="J23" s="23"/>
    </row>
    <row r="24" spans="1:10" ht="17.100000000000001" customHeight="1" x14ac:dyDescent="0.25">
      <c r="A24" s="20" t="str">
        <f>IF(OR($B$4="",$D$4=""),"",IF(19&lt;=DAY(EOMONTH(DATE($B$4,$D$4,1),0)),DATE($B$4,$D$4,19),""))</f>
        <v/>
      </c>
      <c r="B24" s="21" t="str">
        <f t="shared" si="0"/>
        <v/>
      </c>
      <c r="C24" s="11"/>
      <c r="D24" s="11"/>
      <c r="E24" s="12" t="str">
        <f t="shared" si="1"/>
        <v/>
      </c>
      <c r="F24" s="11"/>
      <c r="G24" s="22" t="str">
        <f t="shared" si="2"/>
        <v/>
      </c>
      <c r="H24" s="22" t="str">
        <f>IF(G24="","",SUM(G$6:G24))</f>
        <v/>
      </c>
      <c r="I24" s="23"/>
      <c r="J24" s="23"/>
    </row>
    <row r="25" spans="1:10" ht="17.100000000000001" customHeight="1" x14ac:dyDescent="0.25">
      <c r="A25" s="20" t="str">
        <f>IF(OR($B$4="",$D$4=""),"",IF(20&lt;=DAY(EOMONTH(DATE($B$4,$D$4,1),0)),DATE($B$4,$D$4,20),""))</f>
        <v/>
      </c>
      <c r="B25" s="21" t="str">
        <f t="shared" si="0"/>
        <v/>
      </c>
      <c r="C25" s="11"/>
      <c r="D25" s="11"/>
      <c r="E25" s="12" t="str">
        <f t="shared" si="1"/>
        <v/>
      </c>
      <c r="F25" s="11"/>
      <c r="G25" s="22" t="str">
        <f t="shared" si="2"/>
        <v/>
      </c>
      <c r="H25" s="22" t="str">
        <f>IF(G25="","",SUM(G$6:G25))</f>
        <v/>
      </c>
      <c r="I25" s="23"/>
      <c r="J25" s="23"/>
    </row>
    <row r="26" spans="1:10" ht="17.100000000000001" customHeight="1" x14ac:dyDescent="0.25">
      <c r="A26" s="20" t="str">
        <f>IF(OR($B$4="",$D$4=""),"",IF(21&lt;=DAY(EOMONTH(DATE($B$4,$D$4,1),0)),DATE($B$4,$D$4,21),""))</f>
        <v/>
      </c>
      <c r="B26" s="21" t="str">
        <f t="shared" si="0"/>
        <v/>
      </c>
      <c r="C26" s="11"/>
      <c r="D26" s="11"/>
      <c r="E26" s="12" t="str">
        <f t="shared" si="1"/>
        <v/>
      </c>
      <c r="F26" s="11"/>
      <c r="G26" s="22" t="str">
        <f t="shared" si="2"/>
        <v/>
      </c>
      <c r="H26" s="22" t="str">
        <f>IF(G26="","",SUM(G$6:G26))</f>
        <v/>
      </c>
      <c r="I26" s="23"/>
      <c r="J26" s="23"/>
    </row>
    <row r="27" spans="1:10" ht="17.100000000000001" customHeight="1" x14ac:dyDescent="0.25">
      <c r="A27" s="20" t="str">
        <f>IF(OR($B$4="",$D$4=""),"",IF(22&lt;=DAY(EOMONTH(DATE($B$4,$D$4,1),0)),DATE($B$4,$D$4,22),""))</f>
        <v/>
      </c>
      <c r="B27" s="21" t="str">
        <f t="shared" si="0"/>
        <v/>
      </c>
      <c r="C27" s="11"/>
      <c r="D27" s="11"/>
      <c r="E27" s="12" t="str">
        <f t="shared" si="1"/>
        <v/>
      </c>
      <c r="F27" s="11"/>
      <c r="G27" s="22" t="str">
        <f t="shared" si="2"/>
        <v/>
      </c>
      <c r="H27" s="22" t="str">
        <f>IF(G27="","",SUM(G$6:G27))</f>
        <v/>
      </c>
      <c r="I27" s="23"/>
      <c r="J27" s="23"/>
    </row>
    <row r="28" spans="1:10" ht="17.100000000000001" customHeight="1" x14ac:dyDescent="0.25">
      <c r="A28" s="20" t="str">
        <f>IF(OR($B$4="",$D$4=""),"",IF(23&lt;=DAY(EOMONTH(DATE($B$4,$D$4,1),0)),DATE($B$4,$D$4,23),""))</f>
        <v/>
      </c>
      <c r="B28" s="21" t="str">
        <f t="shared" si="0"/>
        <v/>
      </c>
      <c r="C28" s="11"/>
      <c r="D28" s="11"/>
      <c r="E28" s="12" t="str">
        <f t="shared" si="1"/>
        <v/>
      </c>
      <c r="F28" s="11"/>
      <c r="G28" s="22" t="str">
        <f t="shared" si="2"/>
        <v/>
      </c>
      <c r="H28" s="22" t="str">
        <f>IF(G28="","",SUM(G$6:G28))</f>
        <v/>
      </c>
      <c r="I28" s="23"/>
      <c r="J28" s="23"/>
    </row>
    <row r="29" spans="1:10" ht="17.100000000000001" customHeight="1" x14ac:dyDescent="0.25">
      <c r="A29" s="20" t="str">
        <f>IF(OR($B$4="",$D$4=""),"",IF(24&lt;=DAY(EOMONTH(DATE($B$4,$D$4,1),0)),DATE($B$4,$D$4,24),""))</f>
        <v/>
      </c>
      <c r="B29" s="21" t="str">
        <f t="shared" si="0"/>
        <v/>
      </c>
      <c r="C29" s="11"/>
      <c r="D29" s="11"/>
      <c r="E29" s="12" t="str">
        <f t="shared" si="1"/>
        <v/>
      </c>
      <c r="F29" s="11"/>
      <c r="G29" s="22" t="str">
        <f t="shared" si="2"/>
        <v/>
      </c>
      <c r="H29" s="22" t="str">
        <f>IF(G29="","",SUM(G$6:G29))</f>
        <v/>
      </c>
      <c r="I29" s="23"/>
      <c r="J29" s="23"/>
    </row>
    <row r="30" spans="1:10" ht="17.100000000000001" customHeight="1" x14ac:dyDescent="0.25">
      <c r="A30" s="20" t="str">
        <f>IF(OR($B$4="",$D$4=""),"",IF(25&lt;=DAY(EOMONTH(DATE($B$4,$D$4,1),0)),DATE($B$4,$D$4,25),""))</f>
        <v/>
      </c>
      <c r="B30" s="21" t="str">
        <f t="shared" si="0"/>
        <v/>
      </c>
      <c r="C30" s="11"/>
      <c r="D30" s="11"/>
      <c r="E30" s="12" t="str">
        <f t="shared" si="1"/>
        <v/>
      </c>
      <c r="F30" s="11"/>
      <c r="G30" s="22" t="str">
        <f t="shared" si="2"/>
        <v/>
      </c>
      <c r="H30" s="22" t="str">
        <f>IF(G30="","",SUM(G$6:G30))</f>
        <v/>
      </c>
      <c r="I30" s="23"/>
      <c r="J30" s="23"/>
    </row>
    <row r="31" spans="1:10" ht="17.100000000000001" customHeight="1" x14ac:dyDescent="0.25">
      <c r="A31" s="20" t="str">
        <f>IF(OR($B$4="",$D$4=""),"",IF(26&lt;=DAY(EOMONTH(DATE($B$4,$D$4,1),0)),DATE($B$4,$D$4,26),""))</f>
        <v/>
      </c>
      <c r="B31" s="21" t="str">
        <f t="shared" si="0"/>
        <v/>
      </c>
      <c r="C31" s="11"/>
      <c r="D31" s="11"/>
      <c r="E31" s="12" t="str">
        <f t="shared" si="1"/>
        <v/>
      </c>
      <c r="F31" s="11"/>
      <c r="G31" s="22" t="str">
        <f t="shared" si="2"/>
        <v/>
      </c>
      <c r="H31" s="22" t="str">
        <f>IF(G31="","",SUM(G$6:G31))</f>
        <v/>
      </c>
      <c r="I31" s="23"/>
      <c r="J31" s="23"/>
    </row>
    <row r="32" spans="1:10" ht="17.100000000000001" customHeight="1" x14ac:dyDescent="0.25">
      <c r="A32" s="20" t="str">
        <f>IF(OR($B$4="",$D$4=""),"",IF(27&lt;=DAY(EOMONTH(DATE($B$4,$D$4,1),0)),DATE($B$4,$D$4,27),""))</f>
        <v/>
      </c>
      <c r="B32" s="21" t="str">
        <f t="shared" si="0"/>
        <v/>
      </c>
      <c r="C32" s="11"/>
      <c r="D32" s="11"/>
      <c r="E32" s="12" t="str">
        <f t="shared" si="1"/>
        <v/>
      </c>
      <c r="F32" s="11"/>
      <c r="G32" s="22" t="str">
        <f t="shared" si="2"/>
        <v/>
      </c>
      <c r="H32" s="22" t="str">
        <f>IF(G32="","",SUM(G$6:G32))</f>
        <v/>
      </c>
      <c r="I32" s="23"/>
      <c r="J32" s="23"/>
    </row>
    <row r="33" spans="1:10" ht="17.100000000000001" customHeight="1" x14ac:dyDescent="0.25">
      <c r="A33" s="20" t="str">
        <f>IF(OR($B$4="",$D$4=""),"",IF(28&lt;=DAY(EOMONTH(DATE($B$4,$D$4,1),0)),DATE($B$4,$D$4,28),""))</f>
        <v/>
      </c>
      <c r="B33" s="21" t="str">
        <f t="shared" si="0"/>
        <v/>
      </c>
      <c r="C33" s="11"/>
      <c r="D33" s="11"/>
      <c r="E33" s="12" t="str">
        <f t="shared" si="1"/>
        <v/>
      </c>
      <c r="F33" s="11"/>
      <c r="G33" s="22" t="str">
        <f t="shared" si="2"/>
        <v/>
      </c>
      <c r="H33" s="22" t="str">
        <f>IF(G33="","",SUM(G$6:G33))</f>
        <v/>
      </c>
      <c r="I33" s="23"/>
      <c r="J33" s="23"/>
    </row>
    <row r="34" spans="1:10" ht="17.100000000000001" customHeight="1" x14ac:dyDescent="0.25">
      <c r="A34" s="20" t="str">
        <f>IF(OR($B$4="",$D$4=""),"",IF(29&lt;=DAY(EOMONTH(DATE($B$4,$D$4,1),0)),DATE($B$4,$D$4,29),""))</f>
        <v/>
      </c>
      <c r="B34" s="21" t="str">
        <f t="shared" si="0"/>
        <v/>
      </c>
      <c r="C34" s="11"/>
      <c r="D34" s="11"/>
      <c r="E34" s="12" t="str">
        <f t="shared" si="1"/>
        <v/>
      </c>
      <c r="F34" s="11"/>
      <c r="G34" s="22" t="str">
        <f t="shared" si="2"/>
        <v/>
      </c>
      <c r="H34" s="22" t="str">
        <f>IF(G34="","",SUM(G$6:G34))</f>
        <v/>
      </c>
      <c r="I34" s="23"/>
      <c r="J34" s="23"/>
    </row>
    <row r="35" spans="1:10" ht="17.100000000000001" customHeight="1" x14ac:dyDescent="0.25">
      <c r="A35" s="20" t="str">
        <f>IF(OR($B$4="",$D$4=""),"",IF(30&lt;=DAY(EOMONTH(DATE($B$4,$D$4,1),0)),DATE($B$4,$D$4,30),""))</f>
        <v/>
      </c>
      <c r="B35" s="21" t="str">
        <f t="shared" si="0"/>
        <v/>
      </c>
      <c r="C35" s="11"/>
      <c r="D35" s="11"/>
      <c r="E35" s="12" t="str">
        <f t="shared" si="1"/>
        <v/>
      </c>
      <c r="F35" s="11"/>
      <c r="G35" s="22" t="str">
        <f t="shared" si="2"/>
        <v/>
      </c>
      <c r="H35" s="22" t="str">
        <f>IF(G35="","",SUM(G$6:G35))</f>
        <v/>
      </c>
      <c r="I35" s="23"/>
      <c r="J35" s="23"/>
    </row>
    <row r="36" spans="1:10" ht="17.100000000000001" customHeight="1" x14ac:dyDescent="0.25">
      <c r="A36" s="20" t="str">
        <f>IF(OR($B$4="",$D$4=""),"",IF(31&lt;=DAY(EOMONTH(DATE($B$4,$D$4,1),0)),DATE($B$4,$D$4,31),""))</f>
        <v/>
      </c>
      <c r="B36" s="21" t="str">
        <f t="shared" si="0"/>
        <v/>
      </c>
      <c r="C36" s="11"/>
      <c r="D36" s="11"/>
      <c r="E36" s="12" t="str">
        <f t="shared" si="1"/>
        <v/>
      </c>
      <c r="F36" s="11"/>
      <c r="G36" s="22" t="str">
        <f t="shared" si="2"/>
        <v/>
      </c>
      <c r="H36" s="22" t="str">
        <f>IF(G36="","",SUM(G$6:G36))</f>
        <v/>
      </c>
      <c r="I36" s="23"/>
      <c r="J36" s="23"/>
    </row>
    <row r="37" spans="1:10" ht="17.25" x14ac:dyDescent="0.25">
      <c r="A37" s="5" t="s">
        <v>53</v>
      </c>
      <c r="C37" s="14">
        <f>SUM(C6:C36)</f>
        <v>0</v>
      </c>
      <c r="E37" s="14">
        <f>SUM(E6:E36)</f>
        <v>0</v>
      </c>
      <c r="F37" s="14">
        <f>SUM(F6:F36)</f>
        <v>0</v>
      </c>
      <c r="G37" s="24">
        <f>SUM(G6:G36)</f>
        <v>0</v>
      </c>
    </row>
    <row r="38" spans="1:10" ht="17.25" x14ac:dyDescent="0.25">
      <c r="A38" s="5" t="s">
        <v>54</v>
      </c>
      <c r="C38" s="25">
        <f>COUNTIF(G6:G36,"&gt;0")</f>
        <v>0</v>
      </c>
      <c r="D38" s="5" t="s">
        <v>55</v>
      </c>
      <c r="F38" s="25">
        <f>COUNTIF(G6:G36,"&lt;0")</f>
        <v>0</v>
      </c>
      <c r="G38" s="5" t="s">
        <v>56</v>
      </c>
      <c r="I38" s="25">
        <f>COUNT(G6:G36)</f>
        <v>0</v>
      </c>
    </row>
    <row r="40" spans="1:10" ht="30" customHeight="1" x14ac:dyDescent="0.25">
      <c r="A40" s="41" t="s">
        <v>57</v>
      </c>
      <c r="B40" s="37"/>
      <c r="C40" s="37"/>
      <c r="D40" s="37"/>
      <c r="E40" s="37"/>
      <c r="F40" s="37"/>
      <c r="G40" s="37"/>
      <c r="H40" s="37"/>
      <c r="I40" s="37"/>
      <c r="J40" s="37"/>
    </row>
    <row r="41" spans="1:10" ht="21.95" customHeight="1" x14ac:dyDescent="0.25">
      <c r="A41" s="39" t="s">
        <v>41</v>
      </c>
      <c r="B41" s="37"/>
      <c r="C41" s="37"/>
      <c r="D41" s="37"/>
      <c r="E41" s="37"/>
      <c r="F41" s="37"/>
      <c r="G41" s="37"/>
      <c r="H41" s="37"/>
      <c r="I41" s="37"/>
      <c r="J41" s="37"/>
    </row>
  </sheetData>
  <mergeCells count="4">
    <mergeCell ref="G1:J2"/>
    <mergeCell ref="A40:J40"/>
    <mergeCell ref="A41:J41"/>
    <mergeCell ref="A1:F2"/>
  </mergeCells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5"/>
  <sheetViews>
    <sheetView showGridLines="0" workbookViewId="0"/>
  </sheetViews>
  <sheetFormatPr defaultRowHeight="15" x14ac:dyDescent="0.25"/>
  <cols>
    <col min="1" max="1" width="4.42578125" customWidth="1"/>
    <col min="2" max="2" width="22" customWidth="1"/>
    <col min="3" max="3" width="11.42578125" customWidth="1"/>
    <col min="4" max="4" width="9" customWidth="1"/>
    <col min="5" max="13" width="6.5703125" customWidth="1"/>
    <col min="14" max="14" width="6.42578125" customWidth="1"/>
  </cols>
  <sheetData>
    <row r="1" spans="1:14" ht="21.95" customHeight="1" x14ac:dyDescent="0.25">
      <c r="A1" s="40" t="s">
        <v>58</v>
      </c>
      <c r="B1" s="37"/>
      <c r="C1" s="37"/>
      <c r="D1" s="37"/>
      <c r="E1" s="37"/>
      <c r="F1" s="37"/>
      <c r="G1" s="37"/>
      <c r="H1" s="37"/>
      <c r="I1" s="38" t="s">
        <v>59</v>
      </c>
      <c r="J1" s="37"/>
      <c r="K1" s="37"/>
      <c r="L1" s="37"/>
      <c r="M1" s="37"/>
      <c r="N1" s="37"/>
    </row>
    <row r="2" spans="1:14" ht="14.1" customHeight="1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5.0999999999999996" customHeight="1" x14ac:dyDescent="0.25"/>
    <row r="4" spans="1:14" ht="17.25" x14ac:dyDescent="0.25">
      <c r="B4" s="5" t="s">
        <v>60</v>
      </c>
      <c r="C4" s="26" t="s">
        <v>61</v>
      </c>
      <c r="F4" s="2" t="s">
        <v>1</v>
      </c>
    </row>
    <row r="5" spans="1:14" ht="17.25" x14ac:dyDescent="0.25">
      <c r="B5" s="5" t="s">
        <v>62</v>
      </c>
      <c r="C5" s="18">
        <v>50</v>
      </c>
    </row>
    <row r="7" spans="1:14" ht="24" customHeight="1" x14ac:dyDescent="0.25">
      <c r="A7" s="8" t="s">
        <v>63</v>
      </c>
      <c r="B7" s="8" t="s">
        <v>64</v>
      </c>
      <c r="C7" s="8" t="s">
        <v>65</v>
      </c>
      <c r="D7" s="27">
        <v>10000</v>
      </c>
      <c r="E7" s="27">
        <v>5000</v>
      </c>
      <c r="F7" s="27">
        <v>2000</v>
      </c>
      <c r="G7" s="27">
        <v>1000</v>
      </c>
      <c r="H7" s="27">
        <v>500</v>
      </c>
      <c r="I7" s="27">
        <v>100</v>
      </c>
      <c r="J7" s="27">
        <v>50</v>
      </c>
      <c r="K7" s="27">
        <v>10</v>
      </c>
      <c r="L7" s="27">
        <v>5</v>
      </c>
      <c r="M7" s="27">
        <v>1</v>
      </c>
      <c r="N7" s="8" t="s">
        <v>14</v>
      </c>
    </row>
    <row r="8" spans="1:14" ht="17.100000000000001" customHeight="1" x14ac:dyDescent="0.25">
      <c r="A8" s="28">
        <v>1</v>
      </c>
      <c r="B8" s="23"/>
      <c r="C8" s="11"/>
      <c r="D8" s="29" t="str">
        <f t="shared" ref="D8:D37" si="0">IF($C8="","",INT($C8/D$7))</f>
        <v/>
      </c>
      <c r="E8" s="29" t="str">
        <f>IF($C8="","",INT(($C8-SUMPRODUCT($D$7:D$7,$D8:D8))/E$7))</f>
        <v/>
      </c>
      <c r="F8" s="29" t="str">
        <f>IF($C8="","",IF($C$4="使う",INT(($C8-SUMPRODUCT($D$7:E$7,$D8:E8))/F$7),0))</f>
        <v/>
      </c>
      <c r="G8" s="29" t="str">
        <f>IF($C8="","",INT(($C8-SUMPRODUCT($D$7:F$7,$D8:F8))/G$7))</f>
        <v/>
      </c>
      <c r="H8" s="29" t="str">
        <f>IF($C8="","",INT(($C8-SUMPRODUCT($D$7:G$7,$D8:G8))/H$7))</f>
        <v/>
      </c>
      <c r="I8" s="29" t="str">
        <f>IF($C8="","",INT(($C8-SUMPRODUCT($D$7:H$7,$D8:H8))/I$7))</f>
        <v/>
      </c>
      <c r="J8" s="29" t="str">
        <f>IF($C8="","",INT(($C8-SUMPRODUCT($D$7:I$7,$D8:I8))/J$7))</f>
        <v/>
      </c>
      <c r="K8" s="29" t="str">
        <f>IF($C8="","",INT(($C8-SUMPRODUCT($D$7:J$7,$D8:J8))/K$7))</f>
        <v/>
      </c>
      <c r="L8" s="29" t="str">
        <f>IF($C8="","",INT(($C8-SUMPRODUCT($D$7:K$7,$D8:K8))/L$7))</f>
        <v/>
      </c>
      <c r="M8" s="29" t="str">
        <f>IF($C8="","",INT(($C8-SUMPRODUCT($D$7:L$7,$D8:L8))/M$7))</f>
        <v/>
      </c>
      <c r="N8" s="7"/>
    </row>
    <row r="9" spans="1:14" ht="17.100000000000001" customHeight="1" x14ac:dyDescent="0.25">
      <c r="A9" s="28">
        <v>2</v>
      </c>
      <c r="B9" s="23"/>
      <c r="C9" s="11"/>
      <c r="D9" s="29" t="str">
        <f t="shared" si="0"/>
        <v/>
      </c>
      <c r="E9" s="29" t="str">
        <f>IF($C9="","",INT(($C9-SUMPRODUCT($D$7:D$7,$D9:D9))/E$7))</f>
        <v/>
      </c>
      <c r="F9" s="29" t="str">
        <f>IF($C9="","",IF($C$4="使う",INT(($C9-SUMPRODUCT($D$7:E$7,$D9:E9))/F$7),0))</f>
        <v/>
      </c>
      <c r="G9" s="29" t="str">
        <f>IF($C9="","",INT(($C9-SUMPRODUCT($D$7:F$7,$D9:F9))/G$7))</f>
        <v/>
      </c>
      <c r="H9" s="29" t="str">
        <f>IF($C9="","",INT(($C9-SUMPRODUCT($D$7:G$7,$D9:G9))/H$7))</f>
        <v/>
      </c>
      <c r="I9" s="29" t="str">
        <f>IF($C9="","",INT(($C9-SUMPRODUCT($D$7:H$7,$D9:H9))/I$7))</f>
        <v/>
      </c>
      <c r="J9" s="29" t="str">
        <f>IF($C9="","",INT(($C9-SUMPRODUCT($D$7:I$7,$D9:I9))/J$7))</f>
        <v/>
      </c>
      <c r="K9" s="29" t="str">
        <f>IF($C9="","",INT(($C9-SUMPRODUCT($D$7:J$7,$D9:J9))/K$7))</f>
        <v/>
      </c>
      <c r="L9" s="29" t="str">
        <f>IF($C9="","",INT(($C9-SUMPRODUCT($D$7:K$7,$D9:K9))/L$7))</f>
        <v/>
      </c>
      <c r="M9" s="29" t="str">
        <f>IF($C9="","",INT(($C9-SUMPRODUCT($D$7:L$7,$D9:L9))/M$7))</f>
        <v/>
      </c>
      <c r="N9" s="7"/>
    </row>
    <row r="10" spans="1:14" ht="17.100000000000001" customHeight="1" x14ac:dyDescent="0.25">
      <c r="A10" s="28">
        <v>3</v>
      </c>
      <c r="B10" s="23"/>
      <c r="C10" s="11"/>
      <c r="D10" s="29" t="str">
        <f t="shared" si="0"/>
        <v/>
      </c>
      <c r="E10" s="29" t="str">
        <f>IF($C10="","",INT(($C10-SUMPRODUCT($D$7:D$7,$D10:D10))/E$7))</f>
        <v/>
      </c>
      <c r="F10" s="29" t="str">
        <f>IF($C10="","",IF($C$4="使う",INT(($C10-SUMPRODUCT($D$7:E$7,$D10:E10))/F$7),0))</f>
        <v/>
      </c>
      <c r="G10" s="29" t="str">
        <f>IF($C10="","",INT(($C10-SUMPRODUCT($D$7:F$7,$D10:F10))/G$7))</f>
        <v/>
      </c>
      <c r="H10" s="29" t="str">
        <f>IF($C10="","",INT(($C10-SUMPRODUCT($D$7:G$7,$D10:G10))/H$7))</f>
        <v/>
      </c>
      <c r="I10" s="29" t="str">
        <f>IF($C10="","",INT(($C10-SUMPRODUCT($D$7:H$7,$D10:H10))/I$7))</f>
        <v/>
      </c>
      <c r="J10" s="29" t="str">
        <f>IF($C10="","",INT(($C10-SUMPRODUCT($D$7:I$7,$D10:I10))/J$7))</f>
        <v/>
      </c>
      <c r="K10" s="29" t="str">
        <f>IF($C10="","",INT(($C10-SUMPRODUCT($D$7:J$7,$D10:J10))/K$7))</f>
        <v/>
      </c>
      <c r="L10" s="29" t="str">
        <f>IF($C10="","",INT(($C10-SUMPRODUCT($D$7:K$7,$D10:K10))/L$7))</f>
        <v/>
      </c>
      <c r="M10" s="29" t="str">
        <f>IF($C10="","",INT(($C10-SUMPRODUCT($D$7:L$7,$D10:L10))/M$7))</f>
        <v/>
      </c>
      <c r="N10" s="7"/>
    </row>
    <row r="11" spans="1:14" ht="17.100000000000001" customHeight="1" x14ac:dyDescent="0.25">
      <c r="A11" s="28">
        <v>4</v>
      </c>
      <c r="B11" s="23"/>
      <c r="C11" s="11"/>
      <c r="D11" s="29" t="str">
        <f t="shared" si="0"/>
        <v/>
      </c>
      <c r="E11" s="29" t="str">
        <f>IF($C11="","",INT(($C11-SUMPRODUCT($D$7:D$7,$D11:D11))/E$7))</f>
        <v/>
      </c>
      <c r="F11" s="29" t="str">
        <f>IF($C11="","",IF($C$4="使う",INT(($C11-SUMPRODUCT($D$7:E$7,$D11:E11))/F$7),0))</f>
        <v/>
      </c>
      <c r="G11" s="29" t="str">
        <f>IF($C11="","",INT(($C11-SUMPRODUCT($D$7:F$7,$D11:F11))/G$7))</f>
        <v/>
      </c>
      <c r="H11" s="29" t="str">
        <f>IF($C11="","",INT(($C11-SUMPRODUCT($D$7:G$7,$D11:G11))/H$7))</f>
        <v/>
      </c>
      <c r="I11" s="29" t="str">
        <f>IF($C11="","",INT(($C11-SUMPRODUCT($D$7:H$7,$D11:H11))/I$7))</f>
        <v/>
      </c>
      <c r="J11" s="29" t="str">
        <f>IF($C11="","",INT(($C11-SUMPRODUCT($D$7:I$7,$D11:I11))/J$7))</f>
        <v/>
      </c>
      <c r="K11" s="29" t="str">
        <f>IF($C11="","",INT(($C11-SUMPRODUCT($D$7:J$7,$D11:J11))/K$7))</f>
        <v/>
      </c>
      <c r="L11" s="29" t="str">
        <f>IF($C11="","",INT(($C11-SUMPRODUCT($D$7:K$7,$D11:K11))/L$7))</f>
        <v/>
      </c>
      <c r="M11" s="29" t="str">
        <f>IF($C11="","",INT(($C11-SUMPRODUCT($D$7:L$7,$D11:L11))/M$7))</f>
        <v/>
      </c>
      <c r="N11" s="7"/>
    </row>
    <row r="12" spans="1:14" ht="17.100000000000001" customHeight="1" x14ac:dyDescent="0.25">
      <c r="A12" s="28">
        <v>5</v>
      </c>
      <c r="B12" s="23"/>
      <c r="C12" s="11"/>
      <c r="D12" s="29" t="str">
        <f t="shared" si="0"/>
        <v/>
      </c>
      <c r="E12" s="29" t="str">
        <f>IF($C12="","",INT(($C12-SUMPRODUCT($D$7:D$7,$D12:D12))/E$7))</f>
        <v/>
      </c>
      <c r="F12" s="29" t="str">
        <f>IF($C12="","",IF($C$4="使う",INT(($C12-SUMPRODUCT($D$7:E$7,$D12:E12))/F$7),0))</f>
        <v/>
      </c>
      <c r="G12" s="29" t="str">
        <f>IF($C12="","",INT(($C12-SUMPRODUCT($D$7:F$7,$D12:F12))/G$7))</f>
        <v/>
      </c>
      <c r="H12" s="29" t="str">
        <f>IF($C12="","",INT(($C12-SUMPRODUCT($D$7:G$7,$D12:G12))/H$7))</f>
        <v/>
      </c>
      <c r="I12" s="29" t="str">
        <f>IF($C12="","",INT(($C12-SUMPRODUCT($D$7:H$7,$D12:H12))/I$7))</f>
        <v/>
      </c>
      <c r="J12" s="29" t="str">
        <f>IF($C12="","",INT(($C12-SUMPRODUCT($D$7:I$7,$D12:I12))/J$7))</f>
        <v/>
      </c>
      <c r="K12" s="29" t="str">
        <f>IF($C12="","",INT(($C12-SUMPRODUCT($D$7:J$7,$D12:J12))/K$7))</f>
        <v/>
      </c>
      <c r="L12" s="29" t="str">
        <f>IF($C12="","",INT(($C12-SUMPRODUCT($D$7:K$7,$D12:K12))/L$7))</f>
        <v/>
      </c>
      <c r="M12" s="29" t="str">
        <f>IF($C12="","",INT(($C12-SUMPRODUCT($D$7:L$7,$D12:L12))/M$7))</f>
        <v/>
      </c>
      <c r="N12" s="7"/>
    </row>
    <row r="13" spans="1:14" ht="17.100000000000001" customHeight="1" x14ac:dyDescent="0.25">
      <c r="A13" s="28">
        <v>6</v>
      </c>
      <c r="B13" s="23"/>
      <c r="C13" s="11"/>
      <c r="D13" s="29" t="str">
        <f t="shared" si="0"/>
        <v/>
      </c>
      <c r="E13" s="29" t="str">
        <f>IF($C13="","",INT(($C13-SUMPRODUCT($D$7:D$7,$D13:D13))/E$7))</f>
        <v/>
      </c>
      <c r="F13" s="29" t="str">
        <f>IF($C13="","",IF($C$4="使う",INT(($C13-SUMPRODUCT($D$7:E$7,$D13:E13))/F$7),0))</f>
        <v/>
      </c>
      <c r="G13" s="29" t="str">
        <f>IF($C13="","",INT(($C13-SUMPRODUCT($D$7:F$7,$D13:F13))/G$7))</f>
        <v/>
      </c>
      <c r="H13" s="29" t="str">
        <f>IF($C13="","",INT(($C13-SUMPRODUCT($D$7:G$7,$D13:G13))/H$7))</f>
        <v/>
      </c>
      <c r="I13" s="29" t="str">
        <f>IF($C13="","",INT(($C13-SUMPRODUCT($D$7:H$7,$D13:H13))/I$7))</f>
        <v/>
      </c>
      <c r="J13" s="29" t="str">
        <f>IF($C13="","",INT(($C13-SUMPRODUCT($D$7:I$7,$D13:I13))/J$7))</f>
        <v/>
      </c>
      <c r="K13" s="29" t="str">
        <f>IF($C13="","",INT(($C13-SUMPRODUCT($D$7:J$7,$D13:J13))/K$7))</f>
        <v/>
      </c>
      <c r="L13" s="29" t="str">
        <f>IF($C13="","",INT(($C13-SUMPRODUCT($D$7:K$7,$D13:K13))/L$7))</f>
        <v/>
      </c>
      <c r="M13" s="29" t="str">
        <f>IF($C13="","",INT(($C13-SUMPRODUCT($D$7:L$7,$D13:L13))/M$7))</f>
        <v/>
      </c>
      <c r="N13" s="7"/>
    </row>
    <row r="14" spans="1:14" ht="17.100000000000001" customHeight="1" x14ac:dyDescent="0.25">
      <c r="A14" s="28">
        <v>7</v>
      </c>
      <c r="B14" s="23"/>
      <c r="C14" s="11"/>
      <c r="D14" s="29" t="str">
        <f t="shared" si="0"/>
        <v/>
      </c>
      <c r="E14" s="29" t="str">
        <f>IF($C14="","",INT(($C14-SUMPRODUCT($D$7:D$7,$D14:D14))/E$7))</f>
        <v/>
      </c>
      <c r="F14" s="29" t="str">
        <f>IF($C14="","",IF($C$4="使う",INT(($C14-SUMPRODUCT($D$7:E$7,$D14:E14))/F$7),0))</f>
        <v/>
      </c>
      <c r="G14" s="29" t="str">
        <f>IF($C14="","",INT(($C14-SUMPRODUCT($D$7:F$7,$D14:F14))/G$7))</f>
        <v/>
      </c>
      <c r="H14" s="29" t="str">
        <f>IF($C14="","",INT(($C14-SUMPRODUCT($D$7:G$7,$D14:G14))/H$7))</f>
        <v/>
      </c>
      <c r="I14" s="29" t="str">
        <f>IF($C14="","",INT(($C14-SUMPRODUCT($D$7:H$7,$D14:H14))/I$7))</f>
        <v/>
      </c>
      <c r="J14" s="29" t="str">
        <f>IF($C14="","",INT(($C14-SUMPRODUCT($D$7:I$7,$D14:I14))/J$7))</f>
        <v/>
      </c>
      <c r="K14" s="29" t="str">
        <f>IF($C14="","",INT(($C14-SUMPRODUCT($D$7:J$7,$D14:J14))/K$7))</f>
        <v/>
      </c>
      <c r="L14" s="29" t="str">
        <f>IF($C14="","",INT(($C14-SUMPRODUCT($D$7:K$7,$D14:K14))/L$7))</f>
        <v/>
      </c>
      <c r="M14" s="29" t="str">
        <f>IF($C14="","",INT(($C14-SUMPRODUCT($D$7:L$7,$D14:L14))/M$7))</f>
        <v/>
      </c>
      <c r="N14" s="7"/>
    </row>
    <row r="15" spans="1:14" ht="17.100000000000001" customHeight="1" x14ac:dyDescent="0.25">
      <c r="A15" s="28">
        <v>8</v>
      </c>
      <c r="B15" s="23"/>
      <c r="C15" s="11"/>
      <c r="D15" s="29" t="str">
        <f t="shared" si="0"/>
        <v/>
      </c>
      <c r="E15" s="29" t="str">
        <f>IF($C15="","",INT(($C15-SUMPRODUCT($D$7:D$7,$D15:D15))/E$7))</f>
        <v/>
      </c>
      <c r="F15" s="29" t="str">
        <f>IF($C15="","",IF($C$4="使う",INT(($C15-SUMPRODUCT($D$7:E$7,$D15:E15))/F$7),0))</f>
        <v/>
      </c>
      <c r="G15" s="29" t="str">
        <f>IF($C15="","",INT(($C15-SUMPRODUCT($D$7:F$7,$D15:F15))/G$7))</f>
        <v/>
      </c>
      <c r="H15" s="29" t="str">
        <f>IF($C15="","",INT(($C15-SUMPRODUCT($D$7:G$7,$D15:G15))/H$7))</f>
        <v/>
      </c>
      <c r="I15" s="29" t="str">
        <f>IF($C15="","",INT(($C15-SUMPRODUCT($D$7:H$7,$D15:H15))/I$7))</f>
        <v/>
      </c>
      <c r="J15" s="29" t="str">
        <f>IF($C15="","",INT(($C15-SUMPRODUCT($D$7:I$7,$D15:I15))/J$7))</f>
        <v/>
      </c>
      <c r="K15" s="29" t="str">
        <f>IF($C15="","",INT(($C15-SUMPRODUCT($D$7:J$7,$D15:J15))/K$7))</f>
        <v/>
      </c>
      <c r="L15" s="29" t="str">
        <f>IF($C15="","",INT(($C15-SUMPRODUCT($D$7:K$7,$D15:K15))/L$7))</f>
        <v/>
      </c>
      <c r="M15" s="29" t="str">
        <f>IF($C15="","",INT(($C15-SUMPRODUCT($D$7:L$7,$D15:L15))/M$7))</f>
        <v/>
      </c>
      <c r="N15" s="7"/>
    </row>
    <row r="16" spans="1:14" ht="17.100000000000001" customHeight="1" x14ac:dyDescent="0.25">
      <c r="A16" s="28">
        <v>9</v>
      </c>
      <c r="B16" s="23"/>
      <c r="C16" s="11"/>
      <c r="D16" s="29" t="str">
        <f t="shared" si="0"/>
        <v/>
      </c>
      <c r="E16" s="29" t="str">
        <f>IF($C16="","",INT(($C16-SUMPRODUCT($D$7:D$7,$D16:D16))/E$7))</f>
        <v/>
      </c>
      <c r="F16" s="29" t="str">
        <f>IF($C16="","",IF($C$4="使う",INT(($C16-SUMPRODUCT($D$7:E$7,$D16:E16))/F$7),0))</f>
        <v/>
      </c>
      <c r="G16" s="29" t="str">
        <f>IF($C16="","",INT(($C16-SUMPRODUCT($D$7:F$7,$D16:F16))/G$7))</f>
        <v/>
      </c>
      <c r="H16" s="29" t="str">
        <f>IF($C16="","",INT(($C16-SUMPRODUCT($D$7:G$7,$D16:G16))/H$7))</f>
        <v/>
      </c>
      <c r="I16" s="29" t="str">
        <f>IF($C16="","",INT(($C16-SUMPRODUCT($D$7:H$7,$D16:H16))/I$7))</f>
        <v/>
      </c>
      <c r="J16" s="29" t="str">
        <f>IF($C16="","",INT(($C16-SUMPRODUCT($D$7:I$7,$D16:I16))/J$7))</f>
        <v/>
      </c>
      <c r="K16" s="29" t="str">
        <f>IF($C16="","",INT(($C16-SUMPRODUCT($D$7:J$7,$D16:J16))/K$7))</f>
        <v/>
      </c>
      <c r="L16" s="29" t="str">
        <f>IF($C16="","",INT(($C16-SUMPRODUCT($D$7:K$7,$D16:K16))/L$7))</f>
        <v/>
      </c>
      <c r="M16" s="29" t="str">
        <f>IF($C16="","",INT(($C16-SUMPRODUCT($D$7:L$7,$D16:L16))/M$7))</f>
        <v/>
      </c>
      <c r="N16" s="7"/>
    </row>
    <row r="17" spans="1:14" ht="17.100000000000001" customHeight="1" x14ac:dyDescent="0.25">
      <c r="A17" s="28">
        <v>10</v>
      </c>
      <c r="B17" s="23"/>
      <c r="C17" s="11"/>
      <c r="D17" s="29" t="str">
        <f t="shared" si="0"/>
        <v/>
      </c>
      <c r="E17" s="29" t="str">
        <f>IF($C17="","",INT(($C17-SUMPRODUCT($D$7:D$7,$D17:D17))/E$7))</f>
        <v/>
      </c>
      <c r="F17" s="29" t="str">
        <f>IF($C17="","",IF($C$4="使う",INT(($C17-SUMPRODUCT($D$7:E$7,$D17:E17))/F$7),0))</f>
        <v/>
      </c>
      <c r="G17" s="29" t="str">
        <f>IF($C17="","",INT(($C17-SUMPRODUCT($D$7:F$7,$D17:F17))/G$7))</f>
        <v/>
      </c>
      <c r="H17" s="29" t="str">
        <f>IF($C17="","",INT(($C17-SUMPRODUCT($D$7:G$7,$D17:G17))/H$7))</f>
        <v/>
      </c>
      <c r="I17" s="29" t="str">
        <f>IF($C17="","",INT(($C17-SUMPRODUCT($D$7:H$7,$D17:H17))/I$7))</f>
        <v/>
      </c>
      <c r="J17" s="29" t="str">
        <f>IF($C17="","",INT(($C17-SUMPRODUCT($D$7:I$7,$D17:I17))/J$7))</f>
        <v/>
      </c>
      <c r="K17" s="29" t="str">
        <f>IF($C17="","",INT(($C17-SUMPRODUCT($D$7:J$7,$D17:J17))/K$7))</f>
        <v/>
      </c>
      <c r="L17" s="29" t="str">
        <f>IF($C17="","",INT(($C17-SUMPRODUCT($D$7:K$7,$D17:K17))/L$7))</f>
        <v/>
      </c>
      <c r="M17" s="29" t="str">
        <f>IF($C17="","",INT(($C17-SUMPRODUCT($D$7:L$7,$D17:L17))/M$7))</f>
        <v/>
      </c>
      <c r="N17" s="7"/>
    </row>
    <row r="18" spans="1:14" ht="17.100000000000001" customHeight="1" x14ac:dyDescent="0.25">
      <c r="A18" s="28">
        <v>11</v>
      </c>
      <c r="B18" s="23"/>
      <c r="C18" s="11"/>
      <c r="D18" s="29" t="str">
        <f t="shared" si="0"/>
        <v/>
      </c>
      <c r="E18" s="29" t="str">
        <f>IF($C18="","",INT(($C18-SUMPRODUCT($D$7:D$7,$D18:D18))/E$7))</f>
        <v/>
      </c>
      <c r="F18" s="29" t="str">
        <f>IF($C18="","",IF($C$4="使う",INT(($C18-SUMPRODUCT($D$7:E$7,$D18:E18))/F$7),0))</f>
        <v/>
      </c>
      <c r="G18" s="29" t="str">
        <f>IF($C18="","",INT(($C18-SUMPRODUCT($D$7:F$7,$D18:F18))/G$7))</f>
        <v/>
      </c>
      <c r="H18" s="29" t="str">
        <f>IF($C18="","",INT(($C18-SUMPRODUCT($D$7:G$7,$D18:G18))/H$7))</f>
        <v/>
      </c>
      <c r="I18" s="29" t="str">
        <f>IF($C18="","",INT(($C18-SUMPRODUCT($D$7:H$7,$D18:H18))/I$7))</f>
        <v/>
      </c>
      <c r="J18" s="29" t="str">
        <f>IF($C18="","",INT(($C18-SUMPRODUCT($D$7:I$7,$D18:I18))/J$7))</f>
        <v/>
      </c>
      <c r="K18" s="29" t="str">
        <f>IF($C18="","",INT(($C18-SUMPRODUCT($D$7:J$7,$D18:J18))/K$7))</f>
        <v/>
      </c>
      <c r="L18" s="29" t="str">
        <f>IF($C18="","",INT(($C18-SUMPRODUCT($D$7:K$7,$D18:K18))/L$7))</f>
        <v/>
      </c>
      <c r="M18" s="29" t="str">
        <f>IF($C18="","",INT(($C18-SUMPRODUCT($D$7:L$7,$D18:L18))/M$7))</f>
        <v/>
      </c>
      <c r="N18" s="7"/>
    </row>
    <row r="19" spans="1:14" ht="17.100000000000001" customHeight="1" x14ac:dyDescent="0.25">
      <c r="A19" s="28">
        <v>12</v>
      </c>
      <c r="B19" s="23"/>
      <c r="C19" s="11"/>
      <c r="D19" s="29" t="str">
        <f t="shared" si="0"/>
        <v/>
      </c>
      <c r="E19" s="29" t="str">
        <f>IF($C19="","",INT(($C19-SUMPRODUCT($D$7:D$7,$D19:D19))/E$7))</f>
        <v/>
      </c>
      <c r="F19" s="29" t="str">
        <f>IF($C19="","",IF($C$4="使う",INT(($C19-SUMPRODUCT($D$7:E$7,$D19:E19))/F$7),0))</f>
        <v/>
      </c>
      <c r="G19" s="29" t="str">
        <f>IF($C19="","",INT(($C19-SUMPRODUCT($D$7:F$7,$D19:F19))/G$7))</f>
        <v/>
      </c>
      <c r="H19" s="29" t="str">
        <f>IF($C19="","",INT(($C19-SUMPRODUCT($D$7:G$7,$D19:G19))/H$7))</f>
        <v/>
      </c>
      <c r="I19" s="29" t="str">
        <f>IF($C19="","",INT(($C19-SUMPRODUCT($D$7:H$7,$D19:H19))/I$7))</f>
        <v/>
      </c>
      <c r="J19" s="29" t="str">
        <f>IF($C19="","",INT(($C19-SUMPRODUCT($D$7:I$7,$D19:I19))/J$7))</f>
        <v/>
      </c>
      <c r="K19" s="29" t="str">
        <f>IF($C19="","",INT(($C19-SUMPRODUCT($D$7:J$7,$D19:J19))/K$7))</f>
        <v/>
      </c>
      <c r="L19" s="29" t="str">
        <f>IF($C19="","",INT(($C19-SUMPRODUCT($D$7:K$7,$D19:K19))/L$7))</f>
        <v/>
      </c>
      <c r="M19" s="29" t="str">
        <f>IF($C19="","",INT(($C19-SUMPRODUCT($D$7:L$7,$D19:L19))/M$7))</f>
        <v/>
      </c>
      <c r="N19" s="7"/>
    </row>
    <row r="20" spans="1:14" ht="17.100000000000001" customHeight="1" x14ac:dyDescent="0.25">
      <c r="A20" s="28">
        <v>13</v>
      </c>
      <c r="B20" s="23"/>
      <c r="C20" s="11"/>
      <c r="D20" s="29" t="str">
        <f t="shared" si="0"/>
        <v/>
      </c>
      <c r="E20" s="29" t="str">
        <f>IF($C20="","",INT(($C20-SUMPRODUCT($D$7:D$7,$D20:D20))/E$7))</f>
        <v/>
      </c>
      <c r="F20" s="29" t="str">
        <f>IF($C20="","",IF($C$4="使う",INT(($C20-SUMPRODUCT($D$7:E$7,$D20:E20))/F$7),0))</f>
        <v/>
      </c>
      <c r="G20" s="29" t="str">
        <f>IF($C20="","",INT(($C20-SUMPRODUCT($D$7:F$7,$D20:F20))/G$7))</f>
        <v/>
      </c>
      <c r="H20" s="29" t="str">
        <f>IF($C20="","",INT(($C20-SUMPRODUCT($D$7:G$7,$D20:G20))/H$7))</f>
        <v/>
      </c>
      <c r="I20" s="29" t="str">
        <f>IF($C20="","",INT(($C20-SUMPRODUCT($D$7:H$7,$D20:H20))/I$7))</f>
        <v/>
      </c>
      <c r="J20" s="29" t="str">
        <f>IF($C20="","",INT(($C20-SUMPRODUCT($D$7:I$7,$D20:I20))/J$7))</f>
        <v/>
      </c>
      <c r="K20" s="29" t="str">
        <f>IF($C20="","",INT(($C20-SUMPRODUCT($D$7:J$7,$D20:J20))/K$7))</f>
        <v/>
      </c>
      <c r="L20" s="29" t="str">
        <f>IF($C20="","",INT(($C20-SUMPRODUCT($D$7:K$7,$D20:K20))/L$7))</f>
        <v/>
      </c>
      <c r="M20" s="29" t="str">
        <f>IF($C20="","",INT(($C20-SUMPRODUCT($D$7:L$7,$D20:L20))/M$7))</f>
        <v/>
      </c>
      <c r="N20" s="7"/>
    </row>
    <row r="21" spans="1:14" ht="17.100000000000001" customHeight="1" x14ac:dyDescent="0.25">
      <c r="A21" s="28">
        <v>14</v>
      </c>
      <c r="B21" s="23"/>
      <c r="C21" s="11"/>
      <c r="D21" s="29" t="str">
        <f t="shared" si="0"/>
        <v/>
      </c>
      <c r="E21" s="29" t="str">
        <f>IF($C21="","",INT(($C21-SUMPRODUCT($D$7:D$7,$D21:D21))/E$7))</f>
        <v/>
      </c>
      <c r="F21" s="29" t="str">
        <f>IF($C21="","",IF($C$4="使う",INT(($C21-SUMPRODUCT($D$7:E$7,$D21:E21))/F$7),0))</f>
        <v/>
      </c>
      <c r="G21" s="29" t="str">
        <f>IF($C21="","",INT(($C21-SUMPRODUCT($D$7:F$7,$D21:F21))/G$7))</f>
        <v/>
      </c>
      <c r="H21" s="29" t="str">
        <f>IF($C21="","",INT(($C21-SUMPRODUCT($D$7:G$7,$D21:G21))/H$7))</f>
        <v/>
      </c>
      <c r="I21" s="29" t="str">
        <f>IF($C21="","",INT(($C21-SUMPRODUCT($D$7:H$7,$D21:H21))/I$7))</f>
        <v/>
      </c>
      <c r="J21" s="29" t="str">
        <f>IF($C21="","",INT(($C21-SUMPRODUCT($D$7:I$7,$D21:I21))/J$7))</f>
        <v/>
      </c>
      <c r="K21" s="29" t="str">
        <f>IF($C21="","",INT(($C21-SUMPRODUCT($D$7:J$7,$D21:J21))/K$7))</f>
        <v/>
      </c>
      <c r="L21" s="29" t="str">
        <f>IF($C21="","",INT(($C21-SUMPRODUCT($D$7:K$7,$D21:K21))/L$7))</f>
        <v/>
      </c>
      <c r="M21" s="29" t="str">
        <f>IF($C21="","",INT(($C21-SUMPRODUCT($D$7:L$7,$D21:L21))/M$7))</f>
        <v/>
      </c>
      <c r="N21" s="7"/>
    </row>
    <row r="22" spans="1:14" ht="17.100000000000001" customHeight="1" x14ac:dyDescent="0.25">
      <c r="A22" s="28">
        <v>15</v>
      </c>
      <c r="B22" s="23"/>
      <c r="C22" s="11"/>
      <c r="D22" s="29" t="str">
        <f t="shared" si="0"/>
        <v/>
      </c>
      <c r="E22" s="29" t="str">
        <f>IF($C22="","",INT(($C22-SUMPRODUCT($D$7:D$7,$D22:D22))/E$7))</f>
        <v/>
      </c>
      <c r="F22" s="29" t="str">
        <f>IF($C22="","",IF($C$4="使う",INT(($C22-SUMPRODUCT($D$7:E$7,$D22:E22))/F$7),0))</f>
        <v/>
      </c>
      <c r="G22" s="29" t="str">
        <f>IF($C22="","",INT(($C22-SUMPRODUCT($D$7:F$7,$D22:F22))/G$7))</f>
        <v/>
      </c>
      <c r="H22" s="29" t="str">
        <f>IF($C22="","",INT(($C22-SUMPRODUCT($D$7:G$7,$D22:G22))/H$7))</f>
        <v/>
      </c>
      <c r="I22" s="29" t="str">
        <f>IF($C22="","",INT(($C22-SUMPRODUCT($D$7:H$7,$D22:H22))/I$7))</f>
        <v/>
      </c>
      <c r="J22" s="29" t="str">
        <f>IF($C22="","",INT(($C22-SUMPRODUCT($D$7:I$7,$D22:I22))/J$7))</f>
        <v/>
      </c>
      <c r="K22" s="29" t="str">
        <f>IF($C22="","",INT(($C22-SUMPRODUCT($D$7:J$7,$D22:J22))/K$7))</f>
        <v/>
      </c>
      <c r="L22" s="29" t="str">
        <f>IF($C22="","",INT(($C22-SUMPRODUCT($D$7:K$7,$D22:K22))/L$7))</f>
        <v/>
      </c>
      <c r="M22" s="29" t="str">
        <f>IF($C22="","",INT(($C22-SUMPRODUCT($D$7:L$7,$D22:L22))/M$7))</f>
        <v/>
      </c>
      <c r="N22" s="7"/>
    </row>
    <row r="23" spans="1:14" ht="17.100000000000001" customHeight="1" x14ac:dyDescent="0.25">
      <c r="A23" s="28">
        <v>16</v>
      </c>
      <c r="B23" s="23"/>
      <c r="C23" s="11"/>
      <c r="D23" s="29" t="str">
        <f t="shared" si="0"/>
        <v/>
      </c>
      <c r="E23" s="29" t="str">
        <f>IF($C23="","",INT(($C23-SUMPRODUCT($D$7:D$7,$D23:D23))/E$7))</f>
        <v/>
      </c>
      <c r="F23" s="29" t="str">
        <f>IF($C23="","",IF($C$4="使う",INT(($C23-SUMPRODUCT($D$7:E$7,$D23:E23))/F$7),0))</f>
        <v/>
      </c>
      <c r="G23" s="29" t="str">
        <f>IF($C23="","",INT(($C23-SUMPRODUCT($D$7:F$7,$D23:F23))/G$7))</f>
        <v/>
      </c>
      <c r="H23" s="29" t="str">
        <f>IF($C23="","",INT(($C23-SUMPRODUCT($D$7:G$7,$D23:G23))/H$7))</f>
        <v/>
      </c>
      <c r="I23" s="29" t="str">
        <f>IF($C23="","",INT(($C23-SUMPRODUCT($D$7:H$7,$D23:H23))/I$7))</f>
        <v/>
      </c>
      <c r="J23" s="29" t="str">
        <f>IF($C23="","",INT(($C23-SUMPRODUCT($D$7:I$7,$D23:I23))/J$7))</f>
        <v/>
      </c>
      <c r="K23" s="29" t="str">
        <f>IF($C23="","",INT(($C23-SUMPRODUCT($D$7:J$7,$D23:J23))/K$7))</f>
        <v/>
      </c>
      <c r="L23" s="29" t="str">
        <f>IF($C23="","",INT(($C23-SUMPRODUCT($D$7:K$7,$D23:K23))/L$7))</f>
        <v/>
      </c>
      <c r="M23" s="29" t="str">
        <f>IF($C23="","",INT(($C23-SUMPRODUCT($D$7:L$7,$D23:L23))/M$7))</f>
        <v/>
      </c>
      <c r="N23" s="7"/>
    </row>
    <row r="24" spans="1:14" ht="17.100000000000001" customHeight="1" x14ac:dyDescent="0.25">
      <c r="A24" s="28">
        <v>17</v>
      </c>
      <c r="B24" s="23"/>
      <c r="C24" s="11"/>
      <c r="D24" s="29" t="str">
        <f t="shared" si="0"/>
        <v/>
      </c>
      <c r="E24" s="29" t="str">
        <f>IF($C24="","",INT(($C24-SUMPRODUCT($D$7:D$7,$D24:D24))/E$7))</f>
        <v/>
      </c>
      <c r="F24" s="29" t="str">
        <f>IF($C24="","",IF($C$4="使う",INT(($C24-SUMPRODUCT($D$7:E$7,$D24:E24))/F$7),0))</f>
        <v/>
      </c>
      <c r="G24" s="29" t="str">
        <f>IF($C24="","",INT(($C24-SUMPRODUCT($D$7:F$7,$D24:F24))/G$7))</f>
        <v/>
      </c>
      <c r="H24" s="29" t="str">
        <f>IF($C24="","",INT(($C24-SUMPRODUCT($D$7:G$7,$D24:G24))/H$7))</f>
        <v/>
      </c>
      <c r="I24" s="29" t="str">
        <f>IF($C24="","",INT(($C24-SUMPRODUCT($D$7:H$7,$D24:H24))/I$7))</f>
        <v/>
      </c>
      <c r="J24" s="29" t="str">
        <f>IF($C24="","",INT(($C24-SUMPRODUCT($D$7:I$7,$D24:I24))/J$7))</f>
        <v/>
      </c>
      <c r="K24" s="29" t="str">
        <f>IF($C24="","",INT(($C24-SUMPRODUCT($D$7:J$7,$D24:J24))/K$7))</f>
        <v/>
      </c>
      <c r="L24" s="29" t="str">
        <f>IF($C24="","",INT(($C24-SUMPRODUCT($D$7:K$7,$D24:K24))/L$7))</f>
        <v/>
      </c>
      <c r="M24" s="29" t="str">
        <f>IF($C24="","",INT(($C24-SUMPRODUCT($D$7:L$7,$D24:L24))/M$7))</f>
        <v/>
      </c>
      <c r="N24" s="7"/>
    </row>
    <row r="25" spans="1:14" ht="17.100000000000001" customHeight="1" x14ac:dyDescent="0.25">
      <c r="A25" s="28">
        <v>18</v>
      </c>
      <c r="B25" s="23"/>
      <c r="C25" s="11"/>
      <c r="D25" s="29" t="str">
        <f t="shared" si="0"/>
        <v/>
      </c>
      <c r="E25" s="29" t="str">
        <f>IF($C25="","",INT(($C25-SUMPRODUCT($D$7:D$7,$D25:D25))/E$7))</f>
        <v/>
      </c>
      <c r="F25" s="29" t="str">
        <f>IF($C25="","",IF($C$4="使う",INT(($C25-SUMPRODUCT($D$7:E$7,$D25:E25))/F$7),0))</f>
        <v/>
      </c>
      <c r="G25" s="29" t="str">
        <f>IF($C25="","",INT(($C25-SUMPRODUCT($D$7:F$7,$D25:F25))/G$7))</f>
        <v/>
      </c>
      <c r="H25" s="29" t="str">
        <f>IF($C25="","",INT(($C25-SUMPRODUCT($D$7:G$7,$D25:G25))/H$7))</f>
        <v/>
      </c>
      <c r="I25" s="29" t="str">
        <f>IF($C25="","",INT(($C25-SUMPRODUCT($D$7:H$7,$D25:H25))/I$7))</f>
        <v/>
      </c>
      <c r="J25" s="29" t="str">
        <f>IF($C25="","",INT(($C25-SUMPRODUCT($D$7:I$7,$D25:I25))/J$7))</f>
        <v/>
      </c>
      <c r="K25" s="29" t="str">
        <f>IF($C25="","",INT(($C25-SUMPRODUCT($D$7:J$7,$D25:J25))/K$7))</f>
        <v/>
      </c>
      <c r="L25" s="29" t="str">
        <f>IF($C25="","",INT(($C25-SUMPRODUCT($D$7:K$7,$D25:K25))/L$7))</f>
        <v/>
      </c>
      <c r="M25" s="29" t="str">
        <f>IF($C25="","",INT(($C25-SUMPRODUCT($D$7:L$7,$D25:L25))/M$7))</f>
        <v/>
      </c>
      <c r="N25" s="7"/>
    </row>
    <row r="26" spans="1:14" ht="17.100000000000001" customHeight="1" x14ac:dyDescent="0.25">
      <c r="A26" s="28">
        <v>19</v>
      </c>
      <c r="B26" s="23"/>
      <c r="C26" s="11"/>
      <c r="D26" s="29" t="str">
        <f t="shared" si="0"/>
        <v/>
      </c>
      <c r="E26" s="29" t="str">
        <f>IF($C26="","",INT(($C26-SUMPRODUCT($D$7:D$7,$D26:D26))/E$7))</f>
        <v/>
      </c>
      <c r="F26" s="29" t="str">
        <f>IF($C26="","",IF($C$4="使う",INT(($C26-SUMPRODUCT($D$7:E$7,$D26:E26))/F$7),0))</f>
        <v/>
      </c>
      <c r="G26" s="29" t="str">
        <f>IF($C26="","",INT(($C26-SUMPRODUCT($D$7:F$7,$D26:F26))/G$7))</f>
        <v/>
      </c>
      <c r="H26" s="29" t="str">
        <f>IF($C26="","",INT(($C26-SUMPRODUCT($D$7:G$7,$D26:G26))/H$7))</f>
        <v/>
      </c>
      <c r="I26" s="29" t="str">
        <f>IF($C26="","",INT(($C26-SUMPRODUCT($D$7:H$7,$D26:H26))/I$7))</f>
        <v/>
      </c>
      <c r="J26" s="29" t="str">
        <f>IF($C26="","",INT(($C26-SUMPRODUCT($D$7:I$7,$D26:I26))/J$7))</f>
        <v/>
      </c>
      <c r="K26" s="29" t="str">
        <f>IF($C26="","",INT(($C26-SUMPRODUCT($D$7:J$7,$D26:J26))/K$7))</f>
        <v/>
      </c>
      <c r="L26" s="29" t="str">
        <f>IF($C26="","",INT(($C26-SUMPRODUCT($D$7:K$7,$D26:K26))/L$7))</f>
        <v/>
      </c>
      <c r="M26" s="29" t="str">
        <f>IF($C26="","",INT(($C26-SUMPRODUCT($D$7:L$7,$D26:L26))/M$7))</f>
        <v/>
      </c>
      <c r="N26" s="7"/>
    </row>
    <row r="27" spans="1:14" ht="17.100000000000001" customHeight="1" x14ac:dyDescent="0.25">
      <c r="A27" s="28">
        <v>20</v>
      </c>
      <c r="B27" s="23"/>
      <c r="C27" s="11"/>
      <c r="D27" s="29" t="str">
        <f t="shared" si="0"/>
        <v/>
      </c>
      <c r="E27" s="29" t="str">
        <f>IF($C27="","",INT(($C27-SUMPRODUCT($D$7:D$7,$D27:D27))/E$7))</f>
        <v/>
      </c>
      <c r="F27" s="29" t="str">
        <f>IF($C27="","",IF($C$4="使う",INT(($C27-SUMPRODUCT($D$7:E$7,$D27:E27))/F$7),0))</f>
        <v/>
      </c>
      <c r="G27" s="29" t="str">
        <f>IF($C27="","",INT(($C27-SUMPRODUCT($D$7:F$7,$D27:F27))/G$7))</f>
        <v/>
      </c>
      <c r="H27" s="29" t="str">
        <f>IF($C27="","",INT(($C27-SUMPRODUCT($D$7:G$7,$D27:G27))/H$7))</f>
        <v/>
      </c>
      <c r="I27" s="29" t="str">
        <f>IF($C27="","",INT(($C27-SUMPRODUCT($D$7:H$7,$D27:H27))/I$7))</f>
        <v/>
      </c>
      <c r="J27" s="29" t="str">
        <f>IF($C27="","",INT(($C27-SUMPRODUCT($D$7:I$7,$D27:I27))/J$7))</f>
        <v/>
      </c>
      <c r="K27" s="29" t="str">
        <f>IF($C27="","",INT(($C27-SUMPRODUCT($D$7:J$7,$D27:J27))/K$7))</f>
        <v/>
      </c>
      <c r="L27" s="29" t="str">
        <f>IF($C27="","",INT(($C27-SUMPRODUCT($D$7:K$7,$D27:K27))/L$7))</f>
        <v/>
      </c>
      <c r="M27" s="29" t="str">
        <f>IF($C27="","",INT(($C27-SUMPRODUCT($D$7:L$7,$D27:L27))/M$7))</f>
        <v/>
      </c>
      <c r="N27" s="7"/>
    </row>
    <row r="28" spans="1:14" ht="17.100000000000001" customHeight="1" x14ac:dyDescent="0.25">
      <c r="A28" s="28">
        <v>21</v>
      </c>
      <c r="B28" s="23"/>
      <c r="C28" s="11"/>
      <c r="D28" s="29" t="str">
        <f t="shared" si="0"/>
        <v/>
      </c>
      <c r="E28" s="29" t="str">
        <f>IF($C28="","",INT(($C28-SUMPRODUCT($D$7:D$7,$D28:D28))/E$7))</f>
        <v/>
      </c>
      <c r="F28" s="29" t="str">
        <f>IF($C28="","",IF($C$4="使う",INT(($C28-SUMPRODUCT($D$7:E$7,$D28:E28))/F$7),0))</f>
        <v/>
      </c>
      <c r="G28" s="29" t="str">
        <f>IF($C28="","",INT(($C28-SUMPRODUCT($D$7:F$7,$D28:F28))/G$7))</f>
        <v/>
      </c>
      <c r="H28" s="29" t="str">
        <f>IF($C28="","",INT(($C28-SUMPRODUCT($D$7:G$7,$D28:G28))/H$7))</f>
        <v/>
      </c>
      <c r="I28" s="29" t="str">
        <f>IF($C28="","",INT(($C28-SUMPRODUCT($D$7:H$7,$D28:H28))/I$7))</f>
        <v/>
      </c>
      <c r="J28" s="29" t="str">
        <f>IF($C28="","",INT(($C28-SUMPRODUCT($D$7:I$7,$D28:I28))/J$7))</f>
        <v/>
      </c>
      <c r="K28" s="29" t="str">
        <f>IF($C28="","",INT(($C28-SUMPRODUCT($D$7:J$7,$D28:J28))/K$7))</f>
        <v/>
      </c>
      <c r="L28" s="29" t="str">
        <f>IF($C28="","",INT(($C28-SUMPRODUCT($D$7:K$7,$D28:K28))/L$7))</f>
        <v/>
      </c>
      <c r="M28" s="29" t="str">
        <f>IF($C28="","",INT(($C28-SUMPRODUCT($D$7:L$7,$D28:L28))/M$7))</f>
        <v/>
      </c>
      <c r="N28" s="7"/>
    </row>
    <row r="29" spans="1:14" ht="17.100000000000001" customHeight="1" x14ac:dyDescent="0.25">
      <c r="A29" s="28">
        <v>22</v>
      </c>
      <c r="B29" s="23"/>
      <c r="C29" s="11"/>
      <c r="D29" s="29" t="str">
        <f t="shared" si="0"/>
        <v/>
      </c>
      <c r="E29" s="29" t="str">
        <f>IF($C29="","",INT(($C29-SUMPRODUCT($D$7:D$7,$D29:D29))/E$7))</f>
        <v/>
      </c>
      <c r="F29" s="29" t="str">
        <f>IF($C29="","",IF($C$4="使う",INT(($C29-SUMPRODUCT($D$7:E$7,$D29:E29))/F$7),0))</f>
        <v/>
      </c>
      <c r="G29" s="29" t="str">
        <f>IF($C29="","",INT(($C29-SUMPRODUCT($D$7:F$7,$D29:F29))/G$7))</f>
        <v/>
      </c>
      <c r="H29" s="29" t="str">
        <f>IF($C29="","",INT(($C29-SUMPRODUCT($D$7:G$7,$D29:G29))/H$7))</f>
        <v/>
      </c>
      <c r="I29" s="29" t="str">
        <f>IF($C29="","",INT(($C29-SUMPRODUCT($D$7:H$7,$D29:H29))/I$7))</f>
        <v/>
      </c>
      <c r="J29" s="29" t="str">
        <f>IF($C29="","",INT(($C29-SUMPRODUCT($D$7:I$7,$D29:I29))/J$7))</f>
        <v/>
      </c>
      <c r="K29" s="29" t="str">
        <f>IF($C29="","",INT(($C29-SUMPRODUCT($D$7:J$7,$D29:J29))/K$7))</f>
        <v/>
      </c>
      <c r="L29" s="29" t="str">
        <f>IF($C29="","",INT(($C29-SUMPRODUCT($D$7:K$7,$D29:K29))/L$7))</f>
        <v/>
      </c>
      <c r="M29" s="29" t="str">
        <f>IF($C29="","",INT(($C29-SUMPRODUCT($D$7:L$7,$D29:L29))/M$7))</f>
        <v/>
      </c>
      <c r="N29" s="7"/>
    </row>
    <row r="30" spans="1:14" ht="17.100000000000001" customHeight="1" x14ac:dyDescent="0.25">
      <c r="A30" s="28">
        <v>23</v>
      </c>
      <c r="B30" s="23"/>
      <c r="C30" s="11"/>
      <c r="D30" s="29" t="str">
        <f t="shared" si="0"/>
        <v/>
      </c>
      <c r="E30" s="29" t="str">
        <f>IF($C30="","",INT(($C30-SUMPRODUCT($D$7:D$7,$D30:D30))/E$7))</f>
        <v/>
      </c>
      <c r="F30" s="29" t="str">
        <f>IF($C30="","",IF($C$4="使う",INT(($C30-SUMPRODUCT($D$7:E$7,$D30:E30))/F$7),0))</f>
        <v/>
      </c>
      <c r="G30" s="29" t="str">
        <f>IF($C30="","",INT(($C30-SUMPRODUCT($D$7:F$7,$D30:F30))/G$7))</f>
        <v/>
      </c>
      <c r="H30" s="29" t="str">
        <f>IF($C30="","",INT(($C30-SUMPRODUCT($D$7:G$7,$D30:G30))/H$7))</f>
        <v/>
      </c>
      <c r="I30" s="29" t="str">
        <f>IF($C30="","",INT(($C30-SUMPRODUCT($D$7:H$7,$D30:H30))/I$7))</f>
        <v/>
      </c>
      <c r="J30" s="29" t="str">
        <f>IF($C30="","",INT(($C30-SUMPRODUCT($D$7:I$7,$D30:I30))/J$7))</f>
        <v/>
      </c>
      <c r="K30" s="29" t="str">
        <f>IF($C30="","",INT(($C30-SUMPRODUCT($D$7:J$7,$D30:J30))/K$7))</f>
        <v/>
      </c>
      <c r="L30" s="29" t="str">
        <f>IF($C30="","",INT(($C30-SUMPRODUCT($D$7:K$7,$D30:K30))/L$7))</f>
        <v/>
      </c>
      <c r="M30" s="29" t="str">
        <f>IF($C30="","",INT(($C30-SUMPRODUCT($D$7:L$7,$D30:L30))/M$7))</f>
        <v/>
      </c>
      <c r="N30" s="7"/>
    </row>
    <row r="31" spans="1:14" ht="17.100000000000001" customHeight="1" x14ac:dyDescent="0.25">
      <c r="A31" s="28">
        <v>24</v>
      </c>
      <c r="B31" s="23"/>
      <c r="C31" s="11"/>
      <c r="D31" s="29" t="str">
        <f t="shared" si="0"/>
        <v/>
      </c>
      <c r="E31" s="29" t="str">
        <f>IF($C31="","",INT(($C31-SUMPRODUCT($D$7:D$7,$D31:D31))/E$7))</f>
        <v/>
      </c>
      <c r="F31" s="29" t="str">
        <f>IF($C31="","",IF($C$4="使う",INT(($C31-SUMPRODUCT($D$7:E$7,$D31:E31))/F$7),0))</f>
        <v/>
      </c>
      <c r="G31" s="29" t="str">
        <f>IF($C31="","",INT(($C31-SUMPRODUCT($D$7:F$7,$D31:F31))/G$7))</f>
        <v/>
      </c>
      <c r="H31" s="29" t="str">
        <f>IF($C31="","",INT(($C31-SUMPRODUCT($D$7:G$7,$D31:G31))/H$7))</f>
        <v/>
      </c>
      <c r="I31" s="29" t="str">
        <f>IF($C31="","",INT(($C31-SUMPRODUCT($D$7:H$7,$D31:H31))/I$7))</f>
        <v/>
      </c>
      <c r="J31" s="29" t="str">
        <f>IF($C31="","",INT(($C31-SUMPRODUCT($D$7:I$7,$D31:I31))/J$7))</f>
        <v/>
      </c>
      <c r="K31" s="29" t="str">
        <f>IF($C31="","",INT(($C31-SUMPRODUCT($D$7:J$7,$D31:J31))/K$7))</f>
        <v/>
      </c>
      <c r="L31" s="29" t="str">
        <f>IF($C31="","",INT(($C31-SUMPRODUCT($D$7:K$7,$D31:K31))/L$7))</f>
        <v/>
      </c>
      <c r="M31" s="29" t="str">
        <f>IF($C31="","",INT(($C31-SUMPRODUCT($D$7:L$7,$D31:L31))/M$7))</f>
        <v/>
      </c>
      <c r="N31" s="7"/>
    </row>
    <row r="32" spans="1:14" ht="17.100000000000001" customHeight="1" x14ac:dyDescent="0.25">
      <c r="A32" s="28">
        <v>25</v>
      </c>
      <c r="B32" s="23"/>
      <c r="C32" s="11"/>
      <c r="D32" s="29" t="str">
        <f t="shared" si="0"/>
        <v/>
      </c>
      <c r="E32" s="29" t="str">
        <f>IF($C32="","",INT(($C32-SUMPRODUCT($D$7:D$7,$D32:D32))/E$7))</f>
        <v/>
      </c>
      <c r="F32" s="29" t="str">
        <f>IF($C32="","",IF($C$4="使う",INT(($C32-SUMPRODUCT($D$7:E$7,$D32:E32))/F$7),0))</f>
        <v/>
      </c>
      <c r="G32" s="29" t="str">
        <f>IF($C32="","",INT(($C32-SUMPRODUCT($D$7:F$7,$D32:F32))/G$7))</f>
        <v/>
      </c>
      <c r="H32" s="29" t="str">
        <f>IF($C32="","",INT(($C32-SUMPRODUCT($D$7:G$7,$D32:G32))/H$7))</f>
        <v/>
      </c>
      <c r="I32" s="29" t="str">
        <f>IF($C32="","",INT(($C32-SUMPRODUCT($D$7:H$7,$D32:H32))/I$7))</f>
        <v/>
      </c>
      <c r="J32" s="29" t="str">
        <f>IF($C32="","",INT(($C32-SUMPRODUCT($D$7:I$7,$D32:I32))/J$7))</f>
        <v/>
      </c>
      <c r="K32" s="29" t="str">
        <f>IF($C32="","",INT(($C32-SUMPRODUCT($D$7:J$7,$D32:J32))/K$7))</f>
        <v/>
      </c>
      <c r="L32" s="29" t="str">
        <f>IF($C32="","",INT(($C32-SUMPRODUCT($D$7:K$7,$D32:K32))/L$7))</f>
        <v/>
      </c>
      <c r="M32" s="29" t="str">
        <f>IF($C32="","",INT(($C32-SUMPRODUCT($D$7:L$7,$D32:L32))/M$7))</f>
        <v/>
      </c>
      <c r="N32" s="7"/>
    </row>
    <row r="33" spans="1:14" ht="17.100000000000001" customHeight="1" x14ac:dyDescent="0.25">
      <c r="A33" s="28">
        <v>26</v>
      </c>
      <c r="B33" s="23"/>
      <c r="C33" s="11"/>
      <c r="D33" s="29" t="str">
        <f t="shared" si="0"/>
        <v/>
      </c>
      <c r="E33" s="29" t="str">
        <f>IF($C33="","",INT(($C33-SUMPRODUCT($D$7:D$7,$D33:D33))/E$7))</f>
        <v/>
      </c>
      <c r="F33" s="29" t="str">
        <f>IF($C33="","",IF($C$4="使う",INT(($C33-SUMPRODUCT($D$7:E$7,$D33:E33))/F$7),0))</f>
        <v/>
      </c>
      <c r="G33" s="29" t="str">
        <f>IF($C33="","",INT(($C33-SUMPRODUCT($D$7:F$7,$D33:F33))/G$7))</f>
        <v/>
      </c>
      <c r="H33" s="29" t="str">
        <f>IF($C33="","",INT(($C33-SUMPRODUCT($D$7:G$7,$D33:G33))/H$7))</f>
        <v/>
      </c>
      <c r="I33" s="29" t="str">
        <f>IF($C33="","",INT(($C33-SUMPRODUCT($D$7:H$7,$D33:H33))/I$7))</f>
        <v/>
      </c>
      <c r="J33" s="29" t="str">
        <f>IF($C33="","",INT(($C33-SUMPRODUCT($D$7:I$7,$D33:I33))/J$7))</f>
        <v/>
      </c>
      <c r="K33" s="29" t="str">
        <f>IF($C33="","",INT(($C33-SUMPRODUCT($D$7:J$7,$D33:J33))/K$7))</f>
        <v/>
      </c>
      <c r="L33" s="29" t="str">
        <f>IF($C33="","",INT(($C33-SUMPRODUCT($D$7:K$7,$D33:K33))/L$7))</f>
        <v/>
      </c>
      <c r="M33" s="29" t="str">
        <f>IF($C33="","",INT(($C33-SUMPRODUCT($D$7:L$7,$D33:L33))/M$7))</f>
        <v/>
      </c>
      <c r="N33" s="7"/>
    </row>
    <row r="34" spans="1:14" ht="17.100000000000001" customHeight="1" x14ac:dyDescent="0.25">
      <c r="A34" s="28">
        <v>27</v>
      </c>
      <c r="B34" s="23"/>
      <c r="C34" s="11"/>
      <c r="D34" s="29" t="str">
        <f t="shared" si="0"/>
        <v/>
      </c>
      <c r="E34" s="29" t="str">
        <f>IF($C34="","",INT(($C34-SUMPRODUCT($D$7:D$7,$D34:D34))/E$7))</f>
        <v/>
      </c>
      <c r="F34" s="29" t="str">
        <f>IF($C34="","",IF($C$4="使う",INT(($C34-SUMPRODUCT($D$7:E$7,$D34:E34))/F$7),0))</f>
        <v/>
      </c>
      <c r="G34" s="29" t="str">
        <f>IF($C34="","",INT(($C34-SUMPRODUCT($D$7:F$7,$D34:F34))/G$7))</f>
        <v/>
      </c>
      <c r="H34" s="29" t="str">
        <f>IF($C34="","",INT(($C34-SUMPRODUCT($D$7:G$7,$D34:G34))/H$7))</f>
        <v/>
      </c>
      <c r="I34" s="29" t="str">
        <f>IF($C34="","",INT(($C34-SUMPRODUCT($D$7:H$7,$D34:H34))/I$7))</f>
        <v/>
      </c>
      <c r="J34" s="29" t="str">
        <f>IF($C34="","",INT(($C34-SUMPRODUCT($D$7:I$7,$D34:I34))/J$7))</f>
        <v/>
      </c>
      <c r="K34" s="29" t="str">
        <f>IF($C34="","",INT(($C34-SUMPRODUCT($D$7:J$7,$D34:J34))/K$7))</f>
        <v/>
      </c>
      <c r="L34" s="29" t="str">
        <f>IF($C34="","",INT(($C34-SUMPRODUCT($D$7:K$7,$D34:K34))/L$7))</f>
        <v/>
      </c>
      <c r="M34" s="29" t="str">
        <f>IF($C34="","",INT(($C34-SUMPRODUCT($D$7:L$7,$D34:L34))/M$7))</f>
        <v/>
      </c>
      <c r="N34" s="7"/>
    </row>
    <row r="35" spans="1:14" ht="17.100000000000001" customHeight="1" x14ac:dyDescent="0.25">
      <c r="A35" s="28">
        <v>28</v>
      </c>
      <c r="B35" s="23"/>
      <c r="C35" s="11"/>
      <c r="D35" s="29" t="str">
        <f t="shared" si="0"/>
        <v/>
      </c>
      <c r="E35" s="29" t="str">
        <f>IF($C35="","",INT(($C35-SUMPRODUCT($D$7:D$7,$D35:D35))/E$7))</f>
        <v/>
      </c>
      <c r="F35" s="29" t="str">
        <f>IF($C35="","",IF($C$4="使う",INT(($C35-SUMPRODUCT($D$7:E$7,$D35:E35))/F$7),0))</f>
        <v/>
      </c>
      <c r="G35" s="29" t="str">
        <f>IF($C35="","",INT(($C35-SUMPRODUCT($D$7:F$7,$D35:F35))/G$7))</f>
        <v/>
      </c>
      <c r="H35" s="29" t="str">
        <f>IF($C35="","",INT(($C35-SUMPRODUCT($D$7:G$7,$D35:G35))/H$7))</f>
        <v/>
      </c>
      <c r="I35" s="29" t="str">
        <f>IF($C35="","",INT(($C35-SUMPRODUCT($D$7:H$7,$D35:H35))/I$7))</f>
        <v/>
      </c>
      <c r="J35" s="29" t="str">
        <f>IF($C35="","",INT(($C35-SUMPRODUCT($D$7:I$7,$D35:I35))/J$7))</f>
        <v/>
      </c>
      <c r="K35" s="29" t="str">
        <f>IF($C35="","",INT(($C35-SUMPRODUCT($D$7:J$7,$D35:J35))/K$7))</f>
        <v/>
      </c>
      <c r="L35" s="29" t="str">
        <f>IF($C35="","",INT(($C35-SUMPRODUCT($D$7:K$7,$D35:K35))/L$7))</f>
        <v/>
      </c>
      <c r="M35" s="29" t="str">
        <f>IF($C35="","",INT(($C35-SUMPRODUCT($D$7:L$7,$D35:L35))/M$7))</f>
        <v/>
      </c>
      <c r="N35" s="7"/>
    </row>
    <row r="36" spans="1:14" ht="17.100000000000001" customHeight="1" x14ac:dyDescent="0.25">
      <c r="A36" s="28">
        <v>29</v>
      </c>
      <c r="B36" s="23"/>
      <c r="C36" s="11"/>
      <c r="D36" s="29" t="str">
        <f t="shared" si="0"/>
        <v/>
      </c>
      <c r="E36" s="29" t="str">
        <f>IF($C36="","",INT(($C36-SUMPRODUCT($D$7:D$7,$D36:D36))/E$7))</f>
        <v/>
      </c>
      <c r="F36" s="29" t="str">
        <f>IF($C36="","",IF($C$4="使う",INT(($C36-SUMPRODUCT($D$7:E$7,$D36:E36))/F$7),0))</f>
        <v/>
      </c>
      <c r="G36" s="29" t="str">
        <f>IF($C36="","",INT(($C36-SUMPRODUCT($D$7:F$7,$D36:F36))/G$7))</f>
        <v/>
      </c>
      <c r="H36" s="29" t="str">
        <f>IF($C36="","",INT(($C36-SUMPRODUCT($D$7:G$7,$D36:G36))/H$7))</f>
        <v/>
      </c>
      <c r="I36" s="29" t="str">
        <f>IF($C36="","",INT(($C36-SUMPRODUCT($D$7:H$7,$D36:H36))/I$7))</f>
        <v/>
      </c>
      <c r="J36" s="29" t="str">
        <f>IF($C36="","",INT(($C36-SUMPRODUCT($D$7:I$7,$D36:I36))/J$7))</f>
        <v/>
      </c>
      <c r="K36" s="29" t="str">
        <f>IF($C36="","",INT(($C36-SUMPRODUCT($D$7:J$7,$D36:J36))/K$7))</f>
        <v/>
      </c>
      <c r="L36" s="29" t="str">
        <f>IF($C36="","",INT(($C36-SUMPRODUCT($D$7:K$7,$D36:K36))/L$7))</f>
        <v/>
      </c>
      <c r="M36" s="29" t="str">
        <f>IF($C36="","",INT(($C36-SUMPRODUCT($D$7:L$7,$D36:L36))/M$7))</f>
        <v/>
      </c>
      <c r="N36" s="7"/>
    </row>
    <row r="37" spans="1:14" ht="17.100000000000001" customHeight="1" x14ac:dyDescent="0.25">
      <c r="A37" s="28">
        <v>30</v>
      </c>
      <c r="B37" s="23"/>
      <c r="C37" s="11"/>
      <c r="D37" s="29" t="str">
        <f t="shared" si="0"/>
        <v/>
      </c>
      <c r="E37" s="29" t="str">
        <f>IF($C37="","",INT(($C37-SUMPRODUCT($D$7:D$7,$D37:D37))/E$7))</f>
        <v/>
      </c>
      <c r="F37" s="29" t="str">
        <f>IF($C37="","",IF($C$4="使う",INT(($C37-SUMPRODUCT($D$7:E$7,$D37:E37))/F$7),0))</f>
        <v/>
      </c>
      <c r="G37" s="29" t="str">
        <f>IF($C37="","",INT(($C37-SUMPRODUCT($D$7:F$7,$D37:F37))/G$7))</f>
        <v/>
      </c>
      <c r="H37" s="29" t="str">
        <f>IF($C37="","",INT(($C37-SUMPRODUCT($D$7:G$7,$D37:G37))/H$7))</f>
        <v/>
      </c>
      <c r="I37" s="29" t="str">
        <f>IF($C37="","",INT(($C37-SUMPRODUCT($D$7:H$7,$D37:H37))/I$7))</f>
        <v/>
      </c>
      <c r="J37" s="29" t="str">
        <f>IF($C37="","",INT(($C37-SUMPRODUCT($D$7:I$7,$D37:I37))/J$7))</f>
        <v/>
      </c>
      <c r="K37" s="29" t="str">
        <f>IF($C37="","",INT(($C37-SUMPRODUCT($D$7:J$7,$D37:J37))/K$7))</f>
        <v/>
      </c>
      <c r="L37" s="29" t="str">
        <f>IF($C37="","",INT(($C37-SUMPRODUCT($D$7:K$7,$D37:K37))/L$7))</f>
        <v/>
      </c>
      <c r="M37" s="29" t="str">
        <f>IF($C37="","",INT(($C37-SUMPRODUCT($D$7:L$7,$D37:L37))/M$7))</f>
        <v/>
      </c>
      <c r="N37" s="7"/>
    </row>
    <row r="38" spans="1:14" ht="17.25" x14ac:dyDescent="0.25">
      <c r="B38" s="5" t="s">
        <v>66</v>
      </c>
      <c r="C38" s="14">
        <f t="shared" ref="C38:M38" si="1">SUM(C8:C37)</f>
        <v>0</v>
      </c>
      <c r="D38" s="30">
        <f t="shared" si="1"/>
        <v>0</v>
      </c>
      <c r="E38" s="30">
        <f t="shared" si="1"/>
        <v>0</v>
      </c>
      <c r="F38" s="30">
        <f t="shared" si="1"/>
        <v>0</v>
      </c>
      <c r="G38" s="30">
        <f t="shared" si="1"/>
        <v>0</v>
      </c>
      <c r="H38" s="30">
        <f t="shared" si="1"/>
        <v>0</v>
      </c>
      <c r="I38" s="30">
        <f t="shared" si="1"/>
        <v>0</v>
      </c>
      <c r="J38" s="30">
        <f t="shared" si="1"/>
        <v>0</v>
      </c>
      <c r="K38" s="30">
        <f t="shared" si="1"/>
        <v>0</v>
      </c>
      <c r="L38" s="30">
        <f t="shared" si="1"/>
        <v>0</v>
      </c>
      <c r="M38" s="30">
        <f t="shared" si="1"/>
        <v>0</v>
      </c>
    </row>
    <row r="39" spans="1:14" ht="17.25" x14ac:dyDescent="0.25">
      <c r="B39" s="5" t="s">
        <v>21</v>
      </c>
      <c r="D39" s="31">
        <f t="shared" ref="D39:M39" si="2">D38*D$7</f>
        <v>0</v>
      </c>
      <c r="E39" s="31">
        <f t="shared" si="2"/>
        <v>0</v>
      </c>
      <c r="F39" s="31">
        <f t="shared" si="2"/>
        <v>0</v>
      </c>
      <c r="G39" s="31">
        <f t="shared" si="2"/>
        <v>0</v>
      </c>
      <c r="H39" s="31">
        <f t="shared" si="2"/>
        <v>0</v>
      </c>
      <c r="I39" s="31">
        <f t="shared" si="2"/>
        <v>0</v>
      </c>
      <c r="J39" s="31">
        <f t="shared" si="2"/>
        <v>0</v>
      </c>
      <c r="K39" s="31">
        <f t="shared" si="2"/>
        <v>0</v>
      </c>
      <c r="L39" s="31">
        <f t="shared" si="2"/>
        <v>0</v>
      </c>
      <c r="M39" s="31">
        <f t="shared" si="2"/>
        <v>0</v>
      </c>
    </row>
    <row r="40" spans="1:14" ht="17.25" x14ac:dyDescent="0.25">
      <c r="B40" s="5" t="s">
        <v>18</v>
      </c>
      <c r="H40" s="32" t="str">
        <f t="shared" ref="H40:M40" si="3">IF(H38&gt;=$C$5,INT(H38/$C$5),"")</f>
        <v/>
      </c>
      <c r="I40" s="32" t="str">
        <f t="shared" si="3"/>
        <v/>
      </c>
      <c r="J40" s="32" t="str">
        <f t="shared" si="3"/>
        <v/>
      </c>
      <c r="K40" s="32" t="str">
        <f t="shared" si="3"/>
        <v/>
      </c>
      <c r="L40" s="32" t="str">
        <f t="shared" si="3"/>
        <v/>
      </c>
      <c r="M40" s="32" t="str">
        <f t="shared" si="3"/>
        <v/>
      </c>
    </row>
    <row r="41" spans="1:14" ht="17.25" x14ac:dyDescent="0.25">
      <c r="B41" s="5" t="s">
        <v>67</v>
      </c>
      <c r="H41" s="33" t="str">
        <f t="shared" ref="H41:M41" si="4">IF(H38&gt;=$C$5,MOD(H38,$C$5),"")</f>
        <v/>
      </c>
      <c r="I41" s="33" t="str">
        <f t="shared" si="4"/>
        <v/>
      </c>
      <c r="J41" s="33" t="str">
        <f t="shared" si="4"/>
        <v/>
      </c>
      <c r="K41" s="33" t="str">
        <f t="shared" si="4"/>
        <v/>
      </c>
      <c r="L41" s="33" t="str">
        <f t="shared" si="4"/>
        <v/>
      </c>
      <c r="M41" s="33" t="str">
        <f t="shared" si="4"/>
        <v/>
      </c>
    </row>
    <row r="42" spans="1:14" ht="17.25" x14ac:dyDescent="0.25">
      <c r="B42" s="5" t="s">
        <v>68</v>
      </c>
      <c r="C42" s="16" t="str">
        <f>IF(C38=0,"",IF(SUMPRODUCT(D39:M39)=C38,"一致","不一致"))</f>
        <v/>
      </c>
    </row>
    <row r="44" spans="1:14" ht="39.950000000000003" customHeight="1" x14ac:dyDescent="0.25">
      <c r="A44" s="41" t="s">
        <v>69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1:14" ht="21.95" customHeight="1" x14ac:dyDescent="0.25">
      <c r="A45" s="39" t="s">
        <v>41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</sheetData>
  <mergeCells count="4">
    <mergeCell ref="A45:N45"/>
    <mergeCell ref="A1:H2"/>
    <mergeCell ref="A44:N44"/>
    <mergeCell ref="I1:N2"/>
  </mergeCells>
  <dataValidations count="1">
    <dataValidation type="list" sqref="C4" xr:uid="{00000000-0002-0000-0300-000000000000}">
      <formula1>"使わない,使う"</formula1>
    </dataValidation>
  </dataValidations>
  <printOptions horizontalCentered="1"/>
  <pageMargins left="0.59055118110236215" right="0.59055118110236215" top="0.59055118110236215" bottom="0.59055118110236215" header="0.3" footer="0.3"/>
  <pageSetup paperSize="9" orientation="landscape"/>
  <headerFooter>
    <oddFooter>&amp;C&amp;8 そろばんノート v2026.10  sorobannote.com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3"/>
  <sheetViews>
    <sheetView showGridLines="0" workbookViewId="0"/>
  </sheetViews>
  <sheetFormatPr defaultRowHeight="15" x14ac:dyDescent="0.25"/>
  <cols>
    <col min="1" max="1" width="16" customWidth="1"/>
    <col min="2" max="2" width="72" customWidth="1"/>
  </cols>
  <sheetData>
    <row r="1" spans="1:2" ht="17.25" x14ac:dyDescent="0.25">
      <c r="A1" s="8" t="s">
        <v>70</v>
      </c>
      <c r="B1" s="8" t="s">
        <v>71</v>
      </c>
    </row>
    <row r="2" spans="1:2" ht="17.25" x14ac:dyDescent="0.35">
      <c r="A2" s="34" t="s">
        <v>72</v>
      </c>
      <c r="B2" s="35" t="s">
        <v>73</v>
      </c>
    </row>
    <row r="3" spans="1:2" ht="17.25" x14ac:dyDescent="0.35">
      <c r="A3" s="34" t="s">
        <v>72</v>
      </c>
      <c r="B3" s="35" t="s">
        <v>74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使い方</vt:lpstr>
      <vt:lpstr>金種表（1日）</vt:lpstr>
      <vt:lpstr>月の記録</vt:lpstr>
      <vt:lpstr>給与の金種</vt:lpstr>
      <vt:lpstr>変更履歴</vt:lpstr>
      <vt:lpstr>使い方!Print_Area</vt:lpstr>
      <vt:lpstr>変更履歴!Print_Area</vt:lpstr>
      <vt:lpstr>月の記録!Print_Area</vt:lpstr>
      <vt:lpstr>給与の金種!Print_Area</vt:lpstr>
      <vt:lpstr>金種表（1日）!Print_Area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Daniel Weisman</cp:lastModifiedBy>
  <dcterms:created xsi:type="dcterms:W3CDTF">2026-10-22T11:30:29Z</dcterms:created>
  <dcterms:modified xsi:type="dcterms:W3CDTF">2026-10-22T11:30:49Z</dcterms:modified>
</cp:coreProperties>
</file>