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D3A3AE31-5684-4103-A982-8C3F0248D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設定" sheetId="2" r:id="rId2"/>
    <sheet name="シフト表" sheetId="3" r:id="rId3"/>
    <sheet name="個人別" sheetId="4" r:id="rId4"/>
    <sheet name="計算" sheetId="5" r:id="rId5"/>
    <sheet name="祝日" sheetId="6" r:id="rId6"/>
    <sheet name="変更履歴" sheetId="7" r:id="rId7"/>
  </sheets>
  <definedNames>
    <definedName name="KubunHours">設定!$G$13:$G$20</definedName>
    <definedName name="KubunName">設定!$A$13:$A$20</definedName>
    <definedName name="KubunShinya">設定!$H$13:$H$20</definedName>
    <definedName name="KubunType">設定!$B$13:$B$20</definedName>
    <definedName name="_xlnm.Print_Area" localSheetId="2">シフト表!$A$1:$AG$40</definedName>
    <definedName name="_xlnm.Print_Area" localSheetId="0">使い方!$A$1:$A$14</definedName>
    <definedName name="_xlnm.Print_Area" localSheetId="3">個人別!$A$1:$I$45</definedName>
    <definedName name="_xlnm.Print_Area" localSheetId="6">変更履歴!$A$1:$B$3</definedName>
    <definedName name="_xlnm.Print_Area" localSheetId="5">祝日!$A$1:$B$60</definedName>
    <definedName name="_xlnm.Print_Area" localSheetId="4">計算!$A$1:$AG$61</definedName>
    <definedName name="_xlnm.Print_Area" localSheetId="1">設定!$A$1:$L$25</definedName>
    <definedName name="Shukujitsu">祝日!$A$4:$A$58</definedName>
    <definedName name="StaffList">シフト表!$B$10:$B$29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5" l="1"/>
  <c r="G59" i="5"/>
  <c r="F59" i="5"/>
  <c r="E59" i="5"/>
  <c r="D59" i="5"/>
  <c r="C59" i="5"/>
  <c r="B59" i="5"/>
  <c r="H58" i="5"/>
  <c r="G58" i="5"/>
  <c r="F58" i="5"/>
  <c r="E58" i="5"/>
  <c r="D58" i="5"/>
  <c r="C58" i="5"/>
  <c r="B58" i="5"/>
  <c r="H57" i="5"/>
  <c r="G57" i="5"/>
  <c r="F57" i="5"/>
  <c r="E57" i="5"/>
  <c r="D57" i="5"/>
  <c r="C57" i="5"/>
  <c r="B57" i="5"/>
  <c r="H56" i="5"/>
  <c r="G56" i="5"/>
  <c r="F56" i="5"/>
  <c r="E56" i="5"/>
  <c r="D56" i="5"/>
  <c r="C56" i="5"/>
  <c r="B56" i="5"/>
  <c r="H55" i="5"/>
  <c r="G55" i="5"/>
  <c r="F55" i="5"/>
  <c r="E55" i="5"/>
  <c r="D55" i="5"/>
  <c r="C55" i="5"/>
  <c r="B55" i="5"/>
  <c r="H54" i="5"/>
  <c r="G54" i="5"/>
  <c r="F54" i="5"/>
  <c r="E54" i="5"/>
  <c r="D54" i="5"/>
  <c r="C54" i="5"/>
  <c r="B54" i="5"/>
  <c r="H53" i="5"/>
  <c r="G53" i="5"/>
  <c r="F53" i="5"/>
  <c r="E53" i="5"/>
  <c r="D53" i="5"/>
  <c r="C53" i="5"/>
  <c r="B53" i="5"/>
  <c r="H52" i="5"/>
  <c r="G52" i="5"/>
  <c r="F52" i="5"/>
  <c r="E52" i="5"/>
  <c r="D52" i="5"/>
  <c r="C52" i="5"/>
  <c r="B52" i="5"/>
  <c r="H51" i="5"/>
  <c r="G51" i="5"/>
  <c r="F51" i="5"/>
  <c r="E51" i="5"/>
  <c r="D51" i="5"/>
  <c r="C51" i="5"/>
  <c r="B51" i="5"/>
  <c r="H50" i="5"/>
  <c r="G50" i="5"/>
  <c r="F50" i="5"/>
  <c r="E50" i="5"/>
  <c r="D50" i="5"/>
  <c r="C50" i="5"/>
  <c r="B50" i="5"/>
  <c r="H49" i="5"/>
  <c r="G49" i="5"/>
  <c r="F49" i="5"/>
  <c r="E49" i="5"/>
  <c r="D49" i="5"/>
  <c r="C49" i="5"/>
  <c r="B49" i="5"/>
  <c r="H48" i="5"/>
  <c r="G48" i="5"/>
  <c r="F48" i="5"/>
  <c r="E48" i="5"/>
  <c r="D48" i="5"/>
  <c r="C48" i="5"/>
  <c r="B48" i="5"/>
  <c r="H47" i="5"/>
  <c r="G47" i="5"/>
  <c r="F47" i="5"/>
  <c r="E47" i="5"/>
  <c r="D47" i="5"/>
  <c r="C47" i="5"/>
  <c r="B47" i="5"/>
  <c r="H46" i="5"/>
  <c r="G46" i="5"/>
  <c r="F46" i="5"/>
  <c r="E46" i="5"/>
  <c r="D46" i="5"/>
  <c r="C46" i="5"/>
  <c r="B46" i="5"/>
  <c r="H45" i="5"/>
  <c r="G45" i="5"/>
  <c r="F45" i="5"/>
  <c r="E45" i="5"/>
  <c r="D45" i="5"/>
  <c r="C45" i="5"/>
  <c r="B45" i="5"/>
  <c r="H44" i="5"/>
  <c r="G44" i="5"/>
  <c r="F44" i="5"/>
  <c r="E44" i="5"/>
  <c r="D44" i="5"/>
  <c r="C44" i="5"/>
  <c r="B44" i="5"/>
  <c r="H43" i="5"/>
  <c r="G43" i="5"/>
  <c r="F43" i="5"/>
  <c r="E43" i="5"/>
  <c r="D43" i="5"/>
  <c r="C43" i="5"/>
  <c r="B43" i="5"/>
  <c r="H42" i="5"/>
  <c r="G42" i="5"/>
  <c r="F42" i="5"/>
  <c r="E42" i="5"/>
  <c r="D42" i="5"/>
  <c r="C42" i="5"/>
  <c r="B42" i="5"/>
  <c r="H41" i="5"/>
  <c r="G41" i="5"/>
  <c r="F41" i="5"/>
  <c r="E41" i="5"/>
  <c r="D41" i="5"/>
  <c r="C41" i="5"/>
  <c r="B41" i="5"/>
  <c r="H40" i="5"/>
  <c r="G40" i="5"/>
  <c r="F40" i="5"/>
  <c r="E40" i="5"/>
  <c r="D40" i="5"/>
  <c r="C40" i="5"/>
  <c r="B4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I4" i="4"/>
  <c r="B38" i="3"/>
  <c r="A38" i="3"/>
  <c r="B37" i="3"/>
  <c r="A37" i="3"/>
  <c r="B36" i="3"/>
  <c r="A36" i="3"/>
  <c r="B35" i="3"/>
  <c r="A35" i="3"/>
  <c r="B34" i="3"/>
  <c r="A34" i="3"/>
  <c r="B33" i="3"/>
  <c r="A33" i="3"/>
  <c r="B32" i="3"/>
  <c r="A32" i="3"/>
  <c r="B31" i="3"/>
  <c r="A31" i="3"/>
  <c r="AN29" i="3"/>
  <c r="AM29" i="3"/>
  <c r="AL29" i="3"/>
  <c r="AK29" i="3"/>
  <c r="AJ29" i="3"/>
  <c r="AI29" i="3"/>
  <c r="AH29" i="3"/>
  <c r="AN28" i="3"/>
  <c r="AM28" i="3"/>
  <c r="AL28" i="3"/>
  <c r="AK28" i="3"/>
  <c r="AJ28" i="3"/>
  <c r="AI28" i="3"/>
  <c r="AH28" i="3"/>
  <c r="AN27" i="3"/>
  <c r="AM27" i="3"/>
  <c r="AL27" i="3"/>
  <c r="AK27" i="3"/>
  <c r="AJ27" i="3"/>
  <c r="AI27" i="3"/>
  <c r="AH27" i="3"/>
  <c r="AN26" i="3"/>
  <c r="AM26" i="3"/>
  <c r="AL26" i="3"/>
  <c r="AK26" i="3"/>
  <c r="AJ26" i="3"/>
  <c r="AI26" i="3"/>
  <c r="AH26" i="3"/>
  <c r="AN25" i="3"/>
  <c r="AM25" i="3"/>
  <c r="AL25" i="3"/>
  <c r="AK25" i="3"/>
  <c r="AJ25" i="3"/>
  <c r="AI25" i="3"/>
  <c r="AH25" i="3"/>
  <c r="AN24" i="3"/>
  <c r="AM24" i="3"/>
  <c r="AL24" i="3"/>
  <c r="AK24" i="3"/>
  <c r="AJ24" i="3"/>
  <c r="AI24" i="3"/>
  <c r="AH24" i="3"/>
  <c r="AN23" i="3"/>
  <c r="AM23" i="3"/>
  <c r="AL23" i="3"/>
  <c r="AK23" i="3"/>
  <c r="AJ23" i="3"/>
  <c r="AI23" i="3"/>
  <c r="AH23" i="3"/>
  <c r="AN22" i="3"/>
  <c r="AM22" i="3"/>
  <c r="AL22" i="3"/>
  <c r="AK22" i="3"/>
  <c r="AJ22" i="3"/>
  <c r="AI22" i="3"/>
  <c r="AH22" i="3"/>
  <c r="AN21" i="3"/>
  <c r="AM21" i="3"/>
  <c r="AL21" i="3"/>
  <c r="AK21" i="3"/>
  <c r="AJ21" i="3"/>
  <c r="AI21" i="3"/>
  <c r="AH21" i="3"/>
  <c r="AN20" i="3"/>
  <c r="AM20" i="3"/>
  <c r="AL20" i="3"/>
  <c r="AK20" i="3"/>
  <c r="AJ20" i="3"/>
  <c r="AI20" i="3"/>
  <c r="AH20" i="3"/>
  <c r="AN19" i="3"/>
  <c r="AM19" i="3"/>
  <c r="AL19" i="3"/>
  <c r="AK19" i="3"/>
  <c r="AJ19" i="3"/>
  <c r="AI19" i="3"/>
  <c r="AH19" i="3"/>
  <c r="AN18" i="3"/>
  <c r="AM18" i="3"/>
  <c r="AL18" i="3"/>
  <c r="AK18" i="3"/>
  <c r="AJ18" i="3"/>
  <c r="AI18" i="3"/>
  <c r="AH18" i="3"/>
  <c r="AN17" i="3"/>
  <c r="AM17" i="3"/>
  <c r="AL17" i="3"/>
  <c r="AK17" i="3"/>
  <c r="AJ17" i="3"/>
  <c r="AI17" i="3"/>
  <c r="AH17" i="3"/>
  <c r="AN16" i="3"/>
  <c r="AM16" i="3"/>
  <c r="AL16" i="3"/>
  <c r="AK16" i="3"/>
  <c r="AJ16" i="3"/>
  <c r="AI16" i="3"/>
  <c r="AH16" i="3"/>
  <c r="AN15" i="3"/>
  <c r="AM15" i="3"/>
  <c r="AL15" i="3"/>
  <c r="AK15" i="3"/>
  <c r="AJ15" i="3"/>
  <c r="AI15" i="3"/>
  <c r="AH15" i="3"/>
  <c r="AN14" i="3"/>
  <c r="AM14" i="3"/>
  <c r="AL14" i="3"/>
  <c r="AK14" i="3"/>
  <c r="AJ14" i="3"/>
  <c r="AI14" i="3"/>
  <c r="AH14" i="3"/>
  <c r="AN13" i="3"/>
  <c r="AM13" i="3"/>
  <c r="AL13" i="3"/>
  <c r="AK13" i="3"/>
  <c r="AJ13" i="3"/>
  <c r="AI13" i="3"/>
  <c r="AH13" i="3"/>
  <c r="AN12" i="3"/>
  <c r="AM12" i="3"/>
  <c r="AL12" i="3"/>
  <c r="AK12" i="3"/>
  <c r="AJ12" i="3"/>
  <c r="AI12" i="3"/>
  <c r="AH12" i="3"/>
  <c r="AN11" i="3"/>
  <c r="AM11" i="3"/>
  <c r="AL11" i="3"/>
  <c r="AK11" i="3"/>
  <c r="AJ11" i="3"/>
  <c r="AI11" i="3"/>
  <c r="AH11" i="3"/>
  <c r="AN10" i="3"/>
  <c r="AM10" i="3"/>
  <c r="AL10" i="3"/>
  <c r="AK10" i="3"/>
  <c r="AJ10" i="3"/>
  <c r="AI10" i="3"/>
  <c r="AH10" i="3"/>
  <c r="I4" i="3"/>
  <c r="B4" i="3"/>
  <c r="G20" i="2"/>
  <c r="G19" i="2"/>
  <c r="G18" i="2"/>
  <c r="G17" i="2"/>
  <c r="G16" i="2"/>
  <c r="G15" i="2"/>
  <c r="G14" i="2"/>
  <c r="G13" i="2"/>
  <c r="C9" i="2"/>
  <c r="AD4" i="3" s="1"/>
  <c r="AI34" i="3" l="1"/>
  <c r="AH34" i="3"/>
  <c r="B40" i="4"/>
  <c r="G41" i="4"/>
  <c r="B42" i="4"/>
  <c r="B41" i="4"/>
  <c r="G40" i="4"/>
  <c r="Y38" i="3"/>
  <c r="Z38" i="3"/>
  <c r="AA38" i="3"/>
  <c r="C38" i="3"/>
  <c r="D38" i="3"/>
  <c r="E38" i="3"/>
  <c r="AI38" i="3"/>
  <c r="G38" i="3"/>
  <c r="H38" i="3"/>
  <c r="I38" i="3"/>
  <c r="J38" i="3"/>
  <c r="K38" i="3"/>
  <c r="F38" i="3"/>
  <c r="AH38" i="3"/>
  <c r="AH37" i="3"/>
  <c r="AI37" i="3"/>
  <c r="W37" i="3"/>
  <c r="V37" i="3"/>
  <c r="U37" i="3"/>
  <c r="T37" i="3"/>
  <c r="S37" i="3"/>
  <c r="R37" i="3"/>
  <c r="Q37" i="3"/>
  <c r="P37" i="3"/>
  <c r="N37" i="3"/>
  <c r="M37" i="3"/>
  <c r="L37" i="3"/>
  <c r="K37" i="3"/>
  <c r="J37" i="3"/>
  <c r="I37" i="3"/>
  <c r="H37" i="3"/>
  <c r="G37" i="3"/>
  <c r="F37" i="3"/>
  <c r="E37" i="3"/>
  <c r="D37" i="3"/>
  <c r="J36" i="3"/>
  <c r="F36" i="3"/>
  <c r="L36" i="3"/>
  <c r="I36" i="3"/>
  <c r="D36" i="3"/>
  <c r="P36" i="3"/>
  <c r="E36" i="3"/>
  <c r="V36" i="3"/>
  <c r="N36" i="3"/>
  <c r="G36" i="3"/>
  <c r="W36" i="3"/>
  <c r="Q36" i="3"/>
  <c r="K36" i="3"/>
  <c r="H36" i="3"/>
  <c r="O36" i="3"/>
  <c r="C36" i="3"/>
  <c r="AI36" i="3"/>
  <c r="AH36" i="3"/>
  <c r="AG36" i="3"/>
  <c r="AF36" i="3"/>
  <c r="AE36" i="3"/>
  <c r="AA36" i="3"/>
  <c r="AD36" i="3"/>
  <c r="AC36" i="3"/>
  <c r="AB36" i="3"/>
  <c r="Z36" i="3"/>
  <c r="Y36" i="3"/>
  <c r="X36" i="3"/>
  <c r="U36" i="3"/>
  <c r="T36" i="3"/>
  <c r="S36" i="3"/>
  <c r="R36" i="3"/>
  <c r="M36" i="3"/>
  <c r="M35" i="3"/>
  <c r="T35" i="3"/>
  <c r="X35" i="3"/>
  <c r="L35" i="3"/>
  <c r="O35" i="3"/>
  <c r="Q35" i="3"/>
  <c r="V35" i="3"/>
  <c r="Y35" i="3"/>
  <c r="AH35" i="3"/>
  <c r="AI35" i="3"/>
  <c r="AI33" i="3"/>
  <c r="AH33" i="3"/>
  <c r="Y33" i="3"/>
  <c r="X33" i="3"/>
  <c r="W33" i="3"/>
  <c r="V33" i="3"/>
  <c r="U33" i="3"/>
  <c r="T33" i="3"/>
  <c r="S33" i="3"/>
  <c r="R33" i="3"/>
  <c r="Q33" i="3"/>
  <c r="P33" i="3"/>
  <c r="O33" i="3"/>
  <c r="V32" i="3"/>
  <c r="AI32" i="3"/>
  <c r="AH32" i="3"/>
  <c r="Y32" i="3"/>
  <c r="X32" i="3"/>
  <c r="W32" i="3"/>
  <c r="H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C32" i="3"/>
  <c r="G32" i="3"/>
  <c r="F32" i="3"/>
  <c r="E32" i="3"/>
  <c r="D32" i="3"/>
  <c r="C31" i="3"/>
  <c r="AI31" i="3"/>
  <c r="AH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G4" i="4"/>
  <c r="AG7" i="3"/>
  <c r="AF7" i="3"/>
  <c r="AE7" i="3"/>
  <c r="AD7" i="3"/>
  <c r="AC7" i="3"/>
  <c r="AB7" i="3"/>
  <c r="AA7" i="3"/>
  <c r="Z7" i="3"/>
  <c r="Y7" i="3"/>
  <c r="Y37" i="3" s="1"/>
  <c r="X7" i="3"/>
  <c r="W7" i="3"/>
  <c r="V7" i="3"/>
  <c r="V38" i="3" s="1"/>
  <c r="U7" i="3"/>
  <c r="T7" i="3"/>
  <c r="T38" i="3" s="1"/>
  <c r="S7" i="3"/>
  <c r="R7" i="3"/>
  <c r="Q7" i="3"/>
  <c r="Q38" i="3" s="1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L20" i="2"/>
  <c r="H20" i="2"/>
  <c r="L19" i="2"/>
  <c r="H19" i="2"/>
  <c r="L18" i="2"/>
  <c r="H18" i="2"/>
  <c r="L17" i="2"/>
  <c r="H17" i="2"/>
  <c r="L16" i="2"/>
  <c r="H16" i="2"/>
  <c r="L15" i="2"/>
  <c r="H15" i="2"/>
  <c r="L14" i="2"/>
  <c r="H14" i="2"/>
  <c r="L13" i="2"/>
  <c r="H13" i="2"/>
  <c r="AG35" i="3" l="1"/>
  <c r="AG33" i="3"/>
  <c r="AG31" i="3"/>
  <c r="AG32" i="3"/>
  <c r="AF35" i="3"/>
  <c r="AF31" i="3"/>
  <c r="AF32" i="3"/>
  <c r="AF33" i="3"/>
  <c r="AE33" i="3"/>
  <c r="AE32" i="3"/>
  <c r="AE31" i="3"/>
  <c r="AE35" i="3"/>
  <c r="AD33" i="3"/>
  <c r="AD35" i="3"/>
  <c r="AD32" i="3"/>
  <c r="AD31" i="3"/>
  <c r="AC33" i="3"/>
  <c r="AC31" i="3"/>
  <c r="AC35" i="3"/>
  <c r="AC32" i="3"/>
  <c r="AB35" i="3"/>
  <c r="AB33" i="3"/>
  <c r="AB31" i="3"/>
  <c r="AB32" i="3"/>
  <c r="AA37" i="3"/>
  <c r="AA31" i="3"/>
  <c r="AA35" i="3"/>
  <c r="AA32" i="3"/>
  <c r="AA33" i="3"/>
  <c r="Z37" i="3"/>
  <c r="Z35" i="3"/>
  <c r="Z31" i="3"/>
  <c r="Z33" i="3"/>
  <c r="Z32" i="3"/>
  <c r="W38" i="3"/>
  <c r="W35" i="3"/>
  <c r="U38" i="3"/>
  <c r="U35" i="3"/>
  <c r="S38" i="3"/>
  <c r="S35" i="3"/>
  <c r="R38" i="3"/>
  <c r="R35" i="3"/>
  <c r="P38" i="3"/>
  <c r="P35" i="3"/>
  <c r="N38" i="3"/>
  <c r="N35" i="3"/>
  <c r="N33" i="3"/>
  <c r="M38" i="3"/>
  <c r="M33" i="3"/>
  <c r="L38" i="3"/>
  <c r="L33" i="3"/>
  <c r="K33" i="3"/>
  <c r="K35" i="3"/>
  <c r="J33" i="3"/>
  <c r="J35" i="3"/>
  <c r="J34" i="3"/>
  <c r="I33" i="3"/>
  <c r="I35" i="3"/>
  <c r="I34" i="3"/>
  <c r="H33" i="3"/>
  <c r="H34" i="3"/>
  <c r="H35" i="3"/>
  <c r="G33" i="3"/>
  <c r="G34" i="3"/>
  <c r="G35" i="3"/>
  <c r="F35" i="3"/>
  <c r="F33" i="3"/>
  <c r="F34" i="3"/>
  <c r="E33" i="3"/>
  <c r="E35" i="3"/>
  <c r="E34" i="3"/>
  <c r="D35" i="3"/>
  <c r="D33" i="3"/>
  <c r="D34" i="3"/>
  <c r="C34" i="3"/>
  <c r="C33" i="3"/>
  <c r="C35" i="3"/>
  <c r="AG8" i="3"/>
  <c r="AG9" i="3"/>
  <c r="AG39" i="3"/>
  <c r="A38" i="4"/>
  <c r="AG7" i="5"/>
  <c r="AG34" i="3"/>
  <c r="AG6" i="3"/>
  <c r="AF8" i="3"/>
  <c r="AF39" i="3"/>
  <c r="A37" i="4"/>
  <c r="AF7" i="5"/>
  <c r="AF34" i="3"/>
  <c r="AF9" i="3"/>
  <c r="AF6" i="3"/>
  <c r="AE8" i="3"/>
  <c r="AE39" i="3"/>
  <c r="A36" i="4"/>
  <c r="AE7" i="5"/>
  <c r="AE34" i="3"/>
  <c r="AE9" i="3"/>
  <c r="AE6" i="3"/>
  <c r="AD8" i="3"/>
  <c r="AD9" i="3"/>
  <c r="AD39" i="3"/>
  <c r="A35" i="4"/>
  <c r="AD7" i="5"/>
  <c r="AD34" i="3"/>
  <c r="AD6" i="3"/>
  <c r="AC8" i="3"/>
  <c r="AC39" i="3"/>
  <c r="A34" i="4"/>
  <c r="AC7" i="5"/>
  <c r="AC34" i="3"/>
  <c r="AC9" i="3"/>
  <c r="AC6" i="3"/>
  <c r="AB8" i="3"/>
  <c r="AB39" i="3"/>
  <c r="A33" i="4"/>
  <c r="AB7" i="5"/>
  <c r="AB34" i="3"/>
  <c r="AB9" i="3"/>
  <c r="AB6" i="3"/>
  <c r="AA8" i="3"/>
  <c r="AA9" i="3"/>
  <c r="AA39" i="3"/>
  <c r="A32" i="4"/>
  <c r="AA7" i="5"/>
  <c r="AA34" i="3"/>
  <c r="AA6" i="3"/>
  <c r="Z8" i="3"/>
  <c r="Z39" i="3"/>
  <c r="A31" i="4"/>
  <c r="Z7" i="5"/>
  <c r="Z9" i="3"/>
  <c r="Z34" i="3"/>
  <c r="Z6" i="3"/>
  <c r="Y8" i="3"/>
  <c r="Y39" i="3"/>
  <c r="A30" i="4"/>
  <c r="Y7" i="5"/>
  <c r="Y34" i="3"/>
  <c r="Y9" i="3"/>
  <c r="Y6" i="3"/>
  <c r="X8" i="3"/>
  <c r="X39" i="3"/>
  <c r="A29" i="4"/>
  <c r="X7" i="5"/>
  <c r="X9" i="3"/>
  <c r="X34" i="3"/>
  <c r="X6" i="3"/>
  <c r="W8" i="3"/>
  <c r="W9" i="3"/>
  <c r="W39" i="3"/>
  <c r="A28" i="4"/>
  <c r="W7" i="5"/>
  <c r="W34" i="3"/>
  <c r="W6" i="3"/>
  <c r="V8" i="3"/>
  <c r="V39" i="3"/>
  <c r="A27" i="4"/>
  <c r="V7" i="5"/>
  <c r="V34" i="3"/>
  <c r="V9" i="3"/>
  <c r="V6" i="3"/>
  <c r="U8" i="3"/>
  <c r="U39" i="3"/>
  <c r="A26" i="4"/>
  <c r="U7" i="5"/>
  <c r="U9" i="3"/>
  <c r="U34" i="3"/>
  <c r="U6" i="3"/>
  <c r="T8" i="3"/>
  <c r="T9" i="3"/>
  <c r="T39" i="3"/>
  <c r="A25" i="4"/>
  <c r="T7" i="5"/>
  <c r="T34" i="3"/>
  <c r="T6" i="3"/>
  <c r="S8" i="3"/>
  <c r="S39" i="3"/>
  <c r="A24" i="4"/>
  <c r="S7" i="5"/>
  <c r="S9" i="3"/>
  <c r="S34" i="3"/>
  <c r="S6" i="3"/>
  <c r="R8" i="3"/>
  <c r="R39" i="3"/>
  <c r="A23" i="4"/>
  <c r="R7" i="5"/>
  <c r="R34" i="3"/>
  <c r="R9" i="3"/>
  <c r="R6" i="3"/>
  <c r="Q8" i="3"/>
  <c r="Q9" i="3"/>
  <c r="Q39" i="3"/>
  <c r="A22" i="4"/>
  <c r="Q7" i="5"/>
  <c r="Q34" i="3"/>
  <c r="Q6" i="3"/>
  <c r="P8" i="3"/>
  <c r="P9" i="3"/>
  <c r="P39" i="3"/>
  <c r="A21" i="4"/>
  <c r="P7" i="5"/>
  <c r="P34" i="3"/>
  <c r="P6" i="3"/>
  <c r="O8" i="3"/>
  <c r="O9" i="3"/>
  <c r="O39" i="3"/>
  <c r="A20" i="4"/>
  <c r="O7" i="5"/>
  <c r="O34" i="3"/>
  <c r="O6" i="3"/>
  <c r="N8" i="3"/>
  <c r="N9" i="3"/>
  <c r="N39" i="3"/>
  <c r="A19" i="4"/>
  <c r="N7" i="5"/>
  <c r="N34" i="3"/>
  <c r="N6" i="3"/>
  <c r="M8" i="3"/>
  <c r="M9" i="3"/>
  <c r="M39" i="3"/>
  <c r="A18" i="4"/>
  <c r="M7" i="5"/>
  <c r="M34" i="3"/>
  <c r="M6" i="3"/>
  <c r="L8" i="3"/>
  <c r="L9" i="3"/>
  <c r="L39" i="3"/>
  <c r="A17" i="4"/>
  <c r="L7" i="5"/>
  <c r="L34" i="3"/>
  <c r="L6" i="3"/>
  <c r="K8" i="3"/>
  <c r="K9" i="3"/>
  <c r="K39" i="3"/>
  <c r="A16" i="4"/>
  <c r="K7" i="5"/>
  <c r="K34" i="3"/>
  <c r="K6" i="3"/>
  <c r="J8" i="3"/>
  <c r="J9" i="3"/>
  <c r="J39" i="3"/>
  <c r="A15" i="4"/>
  <c r="J7" i="5"/>
  <c r="J6" i="3"/>
  <c r="I8" i="3"/>
  <c r="I9" i="3"/>
  <c r="I39" i="3"/>
  <c r="A14" i="4"/>
  <c r="I7" i="5"/>
  <c r="I6" i="3"/>
  <c r="H8" i="3"/>
  <c r="H9" i="3"/>
  <c r="H39" i="3"/>
  <c r="A13" i="4"/>
  <c r="H7" i="5"/>
  <c r="H6" i="3"/>
  <c r="G8" i="3"/>
  <c r="G9" i="3"/>
  <c r="G39" i="3"/>
  <c r="A12" i="4"/>
  <c r="G7" i="5"/>
  <c r="G6" i="3"/>
  <c r="F8" i="3"/>
  <c r="F9" i="3"/>
  <c r="F39" i="3"/>
  <c r="A11" i="4"/>
  <c r="F7" i="5"/>
  <c r="F6" i="3"/>
  <c r="E8" i="3"/>
  <c r="E9" i="3"/>
  <c r="E39" i="3"/>
  <c r="A10" i="4"/>
  <c r="E7" i="5"/>
  <c r="E6" i="3"/>
  <c r="D8" i="3"/>
  <c r="D9" i="3"/>
  <c r="D39" i="3"/>
  <c r="A9" i="4"/>
  <c r="D7" i="5"/>
  <c r="D6" i="3"/>
  <c r="C8" i="3"/>
  <c r="C9" i="3"/>
  <c r="C37" i="3"/>
  <c r="C39" i="3"/>
  <c r="A8" i="4"/>
  <c r="C7" i="5"/>
  <c r="C6" i="3"/>
  <c r="AG38" i="3"/>
  <c r="AG37" i="3"/>
  <c r="AF38" i="3"/>
  <c r="AF37" i="3"/>
  <c r="AE38" i="3"/>
  <c r="AE37" i="3"/>
  <c r="AD38" i="3"/>
  <c r="AD37" i="3"/>
  <c r="AC38" i="3"/>
  <c r="AC37" i="3"/>
  <c r="AB38" i="3"/>
  <c r="AB37" i="3"/>
  <c r="X38" i="3"/>
  <c r="X37" i="3"/>
  <c r="O38" i="3"/>
  <c r="O37" i="3"/>
  <c r="B38" i="4" l="1"/>
  <c r="C38" i="4"/>
  <c r="AG10" i="5"/>
  <c r="AG15" i="5"/>
  <c r="AG21" i="5"/>
  <c r="AG22" i="5"/>
  <c r="AG23" i="5"/>
  <c r="AG14" i="5"/>
  <c r="AG17" i="5"/>
  <c r="AG20" i="5"/>
  <c r="AG12" i="5"/>
  <c r="AG13" i="5"/>
  <c r="AG11" i="5"/>
  <c r="AG24" i="5"/>
  <c r="AG41" i="5"/>
  <c r="AG43" i="5"/>
  <c r="AG44" i="5"/>
  <c r="AG45" i="5"/>
  <c r="AG46" i="5"/>
  <c r="AG18" i="5"/>
  <c r="AG19" i="5"/>
  <c r="AG25" i="5"/>
  <c r="AG29" i="5"/>
  <c r="AG47" i="5"/>
  <c r="AG48" i="5"/>
  <c r="AG49" i="5"/>
  <c r="AG50" i="5"/>
  <c r="AG16" i="5"/>
  <c r="AG26" i="5"/>
  <c r="AG40" i="5"/>
  <c r="AG42" i="5"/>
  <c r="AG51" i="5"/>
  <c r="AG52" i="5"/>
  <c r="AG53" i="5"/>
  <c r="AG54" i="5"/>
  <c r="AG27" i="5"/>
  <c r="AG28" i="5"/>
  <c r="AG55" i="5"/>
  <c r="AG56" i="5"/>
  <c r="AG57" i="5"/>
  <c r="AG58" i="5"/>
  <c r="AG59" i="5"/>
  <c r="B37" i="4"/>
  <c r="C37" i="4"/>
  <c r="AF10" i="5"/>
  <c r="AF15" i="5"/>
  <c r="AF21" i="5"/>
  <c r="AF22" i="5"/>
  <c r="AF23" i="5"/>
  <c r="AF16" i="5"/>
  <c r="AF17" i="5"/>
  <c r="AF18" i="5"/>
  <c r="AF19" i="5"/>
  <c r="AF26" i="5"/>
  <c r="AF29" i="5"/>
  <c r="AF13" i="5"/>
  <c r="AF14" i="5"/>
  <c r="AF25" i="5"/>
  <c r="AF27" i="5"/>
  <c r="AF43" i="5"/>
  <c r="AF44" i="5"/>
  <c r="AF45" i="5"/>
  <c r="AF46" i="5"/>
  <c r="AF11" i="5"/>
  <c r="AF24" i="5"/>
  <c r="AF28" i="5"/>
  <c r="AF41" i="5"/>
  <c r="AF47" i="5"/>
  <c r="AF48" i="5"/>
  <c r="AF49" i="5"/>
  <c r="AF50" i="5"/>
  <c r="AF12" i="5"/>
  <c r="AF20" i="5"/>
  <c r="AF40" i="5"/>
  <c r="AF51" i="5"/>
  <c r="AF52" i="5"/>
  <c r="AF53" i="5"/>
  <c r="AF54" i="5"/>
  <c r="AF42" i="5"/>
  <c r="AF55" i="5"/>
  <c r="AF56" i="5"/>
  <c r="AF57" i="5"/>
  <c r="AF58" i="5"/>
  <c r="AF59" i="5"/>
  <c r="B36" i="4"/>
  <c r="C36" i="4"/>
  <c r="AE10" i="5"/>
  <c r="AE12" i="5"/>
  <c r="AE15" i="5"/>
  <c r="AE21" i="5"/>
  <c r="AE22" i="5"/>
  <c r="AE23" i="5"/>
  <c r="AE11" i="5"/>
  <c r="AE16" i="5"/>
  <c r="AE17" i="5"/>
  <c r="AE18" i="5"/>
  <c r="AE27" i="5"/>
  <c r="AE24" i="5"/>
  <c r="AE25" i="5"/>
  <c r="AE28" i="5"/>
  <c r="AE41" i="5"/>
  <c r="AE19" i="5"/>
  <c r="AE20" i="5"/>
  <c r="AE26" i="5"/>
  <c r="AE43" i="5"/>
  <c r="AE44" i="5"/>
  <c r="AE45" i="5"/>
  <c r="AE46" i="5"/>
  <c r="AE13" i="5"/>
  <c r="AE14" i="5"/>
  <c r="AE42" i="5"/>
  <c r="AE47" i="5"/>
  <c r="AE48" i="5"/>
  <c r="AE49" i="5"/>
  <c r="AE50" i="5"/>
  <c r="AE29" i="5"/>
  <c r="AE40" i="5"/>
  <c r="AE51" i="5"/>
  <c r="AE52" i="5"/>
  <c r="AE53" i="5"/>
  <c r="AE54" i="5"/>
  <c r="AE55" i="5"/>
  <c r="AE56" i="5"/>
  <c r="AE57" i="5"/>
  <c r="AE58" i="5"/>
  <c r="AE59" i="5"/>
  <c r="B35" i="4"/>
  <c r="C35" i="4"/>
  <c r="AD10" i="5"/>
  <c r="AD15" i="5"/>
  <c r="AD21" i="5"/>
  <c r="AD22" i="5"/>
  <c r="AD23" i="5"/>
  <c r="AD26" i="5"/>
  <c r="AD13" i="5"/>
  <c r="AD14" i="5"/>
  <c r="AD16" i="5"/>
  <c r="AD17" i="5"/>
  <c r="AD11" i="5"/>
  <c r="AD12" i="5"/>
  <c r="AD24" i="5"/>
  <c r="AD25" i="5"/>
  <c r="AD28" i="5"/>
  <c r="AD42" i="5"/>
  <c r="AD43" i="5"/>
  <c r="AD44" i="5"/>
  <c r="AD45" i="5"/>
  <c r="AD46" i="5"/>
  <c r="AD18" i="5"/>
  <c r="AD20" i="5"/>
  <c r="AD27" i="5"/>
  <c r="AD29" i="5"/>
  <c r="AD47" i="5"/>
  <c r="AD48" i="5"/>
  <c r="AD49" i="5"/>
  <c r="AD50" i="5"/>
  <c r="AD19" i="5"/>
  <c r="AD40" i="5"/>
  <c r="AD52" i="5"/>
  <c r="AD53" i="5"/>
  <c r="AD54" i="5"/>
  <c r="AD41" i="5"/>
  <c r="AD51" i="5"/>
  <c r="AD55" i="5"/>
  <c r="AD56" i="5"/>
  <c r="AD57" i="5"/>
  <c r="AD58" i="5"/>
  <c r="AD59" i="5"/>
  <c r="B34" i="4"/>
  <c r="C34" i="4"/>
  <c r="AC10" i="5"/>
  <c r="AC11" i="5"/>
  <c r="AC15" i="5"/>
  <c r="AC21" i="5"/>
  <c r="AC22" i="5"/>
  <c r="AC23" i="5"/>
  <c r="AC13" i="5"/>
  <c r="AC14" i="5"/>
  <c r="AC16" i="5"/>
  <c r="AC17" i="5"/>
  <c r="AC20" i="5"/>
  <c r="AC12" i="5"/>
  <c r="AC18" i="5"/>
  <c r="AC26" i="5"/>
  <c r="AC29" i="5"/>
  <c r="AC19" i="5"/>
  <c r="AC27" i="5"/>
  <c r="AC41" i="5"/>
  <c r="AC43" i="5"/>
  <c r="AC44" i="5"/>
  <c r="AC45" i="5"/>
  <c r="AC46" i="5"/>
  <c r="AC24" i="5"/>
  <c r="AC25" i="5"/>
  <c r="AC40" i="5"/>
  <c r="AC48" i="5"/>
  <c r="AC49" i="5"/>
  <c r="AC50" i="5"/>
  <c r="AC51" i="5"/>
  <c r="AC52" i="5"/>
  <c r="AC53" i="5"/>
  <c r="AC54" i="5"/>
  <c r="AC28" i="5"/>
  <c r="AC42" i="5"/>
  <c r="AC47" i="5"/>
  <c r="AC55" i="5"/>
  <c r="AC56" i="5"/>
  <c r="AC57" i="5"/>
  <c r="AC58" i="5"/>
  <c r="AC59" i="5"/>
  <c r="B33" i="4"/>
  <c r="C33" i="4"/>
  <c r="AB10" i="5"/>
  <c r="AB11" i="5"/>
  <c r="AB12" i="5"/>
  <c r="AB21" i="5"/>
  <c r="AB22" i="5"/>
  <c r="AB23" i="5"/>
  <c r="AB16" i="5"/>
  <c r="AB18" i="5"/>
  <c r="AB28" i="5"/>
  <c r="AB17" i="5"/>
  <c r="AB25" i="5"/>
  <c r="AB13" i="5"/>
  <c r="AB14" i="5"/>
  <c r="AB15" i="5"/>
  <c r="AB24" i="5"/>
  <c r="AB26" i="5"/>
  <c r="AB43" i="5"/>
  <c r="AB44" i="5"/>
  <c r="AB45" i="5"/>
  <c r="AB46" i="5"/>
  <c r="AB19" i="5"/>
  <c r="AB41" i="5"/>
  <c r="AB47" i="5"/>
  <c r="AB48" i="5"/>
  <c r="AB49" i="5"/>
  <c r="AB50" i="5"/>
  <c r="AB20" i="5"/>
  <c r="AB40" i="5"/>
  <c r="AB42" i="5"/>
  <c r="AB52" i="5"/>
  <c r="AB53" i="5"/>
  <c r="AB54" i="5"/>
  <c r="AB27" i="5"/>
  <c r="AB29" i="5"/>
  <c r="AB51" i="5"/>
  <c r="AB55" i="5"/>
  <c r="AB56" i="5"/>
  <c r="AB57" i="5"/>
  <c r="AB58" i="5"/>
  <c r="AB59" i="5"/>
  <c r="B32" i="4"/>
  <c r="C32" i="4"/>
  <c r="AA10" i="5"/>
  <c r="AA11" i="5"/>
  <c r="AA14" i="5"/>
  <c r="AA22" i="5"/>
  <c r="AA23" i="5"/>
  <c r="AA17" i="5"/>
  <c r="AA26" i="5"/>
  <c r="AA27" i="5"/>
  <c r="AA15" i="5"/>
  <c r="AA16" i="5"/>
  <c r="AA19" i="5"/>
  <c r="AA24" i="5"/>
  <c r="AA29" i="5"/>
  <c r="AA12" i="5"/>
  <c r="AA42" i="5"/>
  <c r="AA43" i="5"/>
  <c r="AA44" i="5"/>
  <c r="AA45" i="5"/>
  <c r="AA46" i="5"/>
  <c r="AA13" i="5"/>
  <c r="AA20" i="5"/>
  <c r="AA21" i="5"/>
  <c r="AA28" i="5"/>
  <c r="AA40" i="5"/>
  <c r="AA48" i="5"/>
  <c r="AA49" i="5"/>
  <c r="AA50" i="5"/>
  <c r="AA18" i="5"/>
  <c r="AA25" i="5"/>
  <c r="AA52" i="5"/>
  <c r="AA53" i="5"/>
  <c r="AA54" i="5"/>
  <c r="AA41" i="5"/>
  <c r="AA47" i="5"/>
  <c r="AA51" i="5"/>
  <c r="AA55" i="5"/>
  <c r="AA56" i="5"/>
  <c r="AA57" i="5"/>
  <c r="AA58" i="5"/>
  <c r="AA59" i="5"/>
  <c r="B31" i="4"/>
  <c r="C31" i="4"/>
  <c r="Z10" i="5"/>
  <c r="Z11" i="5"/>
  <c r="Z22" i="5"/>
  <c r="Z23" i="5"/>
  <c r="Z15" i="5"/>
  <c r="Z18" i="5"/>
  <c r="Z20" i="5"/>
  <c r="Z13" i="5"/>
  <c r="Z28" i="5"/>
  <c r="Z16" i="5"/>
  <c r="Z21" i="5"/>
  <c r="Z25" i="5"/>
  <c r="Z41" i="5"/>
  <c r="Z43" i="5"/>
  <c r="Z44" i="5"/>
  <c r="Z45" i="5"/>
  <c r="Z46" i="5"/>
  <c r="Z14" i="5"/>
  <c r="Z24" i="5"/>
  <c r="Z27" i="5"/>
  <c r="Z29" i="5"/>
  <c r="Z48" i="5"/>
  <c r="Z49" i="5"/>
  <c r="Z50" i="5"/>
  <c r="Z12" i="5"/>
  <c r="Z17" i="5"/>
  <c r="Z19" i="5"/>
  <c r="Z26" i="5"/>
  <c r="Z40" i="5"/>
  <c r="Z47" i="5"/>
  <c r="Z51" i="5"/>
  <c r="Z52" i="5"/>
  <c r="Z53" i="5"/>
  <c r="Z54" i="5"/>
  <c r="Z55" i="5"/>
  <c r="Z42" i="5"/>
  <c r="Z56" i="5"/>
  <c r="Z57" i="5"/>
  <c r="Z58" i="5"/>
  <c r="Z59" i="5"/>
  <c r="B30" i="4"/>
  <c r="C30" i="4"/>
  <c r="Y10" i="5"/>
  <c r="Y11" i="5"/>
  <c r="Y15" i="5"/>
  <c r="Y22" i="5"/>
  <c r="Y23" i="5"/>
  <c r="Y13" i="5"/>
  <c r="Y14" i="5"/>
  <c r="Y16" i="5"/>
  <c r="Y17" i="5"/>
  <c r="Y21" i="5"/>
  <c r="Y12" i="5"/>
  <c r="Y18" i="5"/>
  <c r="Y26" i="5"/>
  <c r="Y19" i="5"/>
  <c r="Y20" i="5"/>
  <c r="Y24" i="5"/>
  <c r="Y27" i="5"/>
  <c r="Y43" i="5"/>
  <c r="Y44" i="5"/>
  <c r="Y45" i="5"/>
  <c r="Y46" i="5"/>
  <c r="Y25" i="5"/>
  <c r="Y41" i="5"/>
  <c r="Y42" i="5"/>
  <c r="Y47" i="5"/>
  <c r="Y48" i="5"/>
  <c r="Y49" i="5"/>
  <c r="Y50" i="5"/>
  <c r="Y29" i="5"/>
  <c r="Y40" i="5"/>
  <c r="Y52" i="5"/>
  <c r="Y53" i="5"/>
  <c r="Y54" i="5"/>
  <c r="Y55" i="5"/>
  <c r="Y28" i="5"/>
  <c r="Y51" i="5"/>
  <c r="Y56" i="5"/>
  <c r="Y57" i="5"/>
  <c r="Y58" i="5"/>
  <c r="Y59" i="5"/>
  <c r="B29" i="4"/>
  <c r="C29" i="4"/>
  <c r="X10" i="5"/>
  <c r="X11" i="5"/>
  <c r="X12" i="5"/>
  <c r="X14" i="5"/>
  <c r="X22" i="5"/>
  <c r="X23" i="5"/>
  <c r="X26" i="5"/>
  <c r="X16" i="5"/>
  <c r="X17" i="5"/>
  <c r="X20" i="5"/>
  <c r="X24" i="5"/>
  <c r="X13" i="5"/>
  <c r="X15" i="5"/>
  <c r="X25" i="5"/>
  <c r="X28" i="5"/>
  <c r="X43" i="5"/>
  <c r="X44" i="5"/>
  <c r="X45" i="5"/>
  <c r="X46" i="5"/>
  <c r="X19" i="5"/>
  <c r="X40" i="5"/>
  <c r="X48" i="5"/>
  <c r="X49" i="5"/>
  <c r="X50" i="5"/>
  <c r="X18" i="5"/>
  <c r="X21" i="5"/>
  <c r="X42" i="5"/>
  <c r="X51" i="5"/>
  <c r="X52" i="5"/>
  <c r="X53" i="5"/>
  <c r="X54" i="5"/>
  <c r="X55" i="5"/>
  <c r="X27" i="5"/>
  <c r="X29" i="5"/>
  <c r="X41" i="5"/>
  <c r="X47" i="5"/>
  <c r="X56" i="5"/>
  <c r="X57" i="5"/>
  <c r="X58" i="5"/>
  <c r="X59" i="5"/>
  <c r="B28" i="4"/>
  <c r="C28" i="4"/>
  <c r="W10" i="5"/>
  <c r="W11" i="5"/>
  <c r="W22" i="5"/>
  <c r="W23" i="5"/>
  <c r="W14" i="5"/>
  <c r="W18" i="5"/>
  <c r="W24" i="5"/>
  <c r="W19" i="5"/>
  <c r="W12" i="5"/>
  <c r="W41" i="5"/>
  <c r="W42" i="5"/>
  <c r="W43" i="5"/>
  <c r="W44" i="5"/>
  <c r="W45" i="5"/>
  <c r="W46" i="5"/>
  <c r="W15" i="5"/>
  <c r="W16" i="5"/>
  <c r="W21" i="5"/>
  <c r="W26" i="5"/>
  <c r="W28" i="5"/>
  <c r="W29" i="5"/>
  <c r="W48" i="5"/>
  <c r="W49" i="5"/>
  <c r="W50" i="5"/>
  <c r="W13" i="5"/>
  <c r="W17" i="5"/>
  <c r="W20" i="5"/>
  <c r="W25" i="5"/>
  <c r="W27" i="5"/>
  <c r="W47" i="5"/>
  <c r="W52" i="5"/>
  <c r="W53" i="5"/>
  <c r="W54" i="5"/>
  <c r="W55" i="5"/>
  <c r="W40" i="5"/>
  <c r="W51" i="5"/>
  <c r="W56" i="5"/>
  <c r="W57" i="5"/>
  <c r="W58" i="5"/>
  <c r="W59" i="5"/>
  <c r="B27" i="4"/>
  <c r="C27" i="4"/>
  <c r="V10" i="5"/>
  <c r="V11" i="5"/>
  <c r="V22" i="5"/>
  <c r="V23" i="5"/>
  <c r="V16" i="5"/>
  <c r="V17" i="5"/>
  <c r="V20" i="5"/>
  <c r="V12" i="5"/>
  <c r="V18" i="5"/>
  <c r="V21" i="5"/>
  <c r="V25" i="5"/>
  <c r="V28" i="5"/>
  <c r="V29" i="5"/>
  <c r="V19" i="5"/>
  <c r="V24" i="5"/>
  <c r="V27" i="5"/>
  <c r="V43" i="5"/>
  <c r="V44" i="5"/>
  <c r="V45" i="5"/>
  <c r="V46" i="5"/>
  <c r="V13" i="5"/>
  <c r="V14" i="5"/>
  <c r="V47" i="5"/>
  <c r="V48" i="5"/>
  <c r="V49" i="5"/>
  <c r="V50" i="5"/>
  <c r="V15" i="5"/>
  <c r="V26" i="5"/>
  <c r="V40" i="5"/>
  <c r="V51" i="5"/>
  <c r="V52" i="5"/>
  <c r="V53" i="5"/>
  <c r="V54" i="5"/>
  <c r="V55" i="5"/>
  <c r="V41" i="5"/>
  <c r="V42" i="5"/>
  <c r="V56" i="5"/>
  <c r="V57" i="5"/>
  <c r="V58" i="5"/>
  <c r="V59" i="5"/>
  <c r="C26" i="4"/>
  <c r="B26" i="4"/>
  <c r="U10" i="5"/>
  <c r="U11" i="5"/>
  <c r="U22" i="5"/>
  <c r="U23" i="5"/>
  <c r="U15" i="5"/>
  <c r="U27" i="5"/>
  <c r="U17" i="5"/>
  <c r="U24" i="5"/>
  <c r="U13" i="5"/>
  <c r="U16" i="5"/>
  <c r="U21" i="5"/>
  <c r="U26" i="5"/>
  <c r="U43" i="5"/>
  <c r="U44" i="5"/>
  <c r="U45" i="5"/>
  <c r="U46" i="5"/>
  <c r="U12" i="5"/>
  <c r="U20" i="5"/>
  <c r="U25" i="5"/>
  <c r="U40" i="5"/>
  <c r="U41" i="5"/>
  <c r="U42" i="5"/>
  <c r="U48" i="5"/>
  <c r="U49" i="5"/>
  <c r="U50" i="5"/>
  <c r="U14" i="5"/>
  <c r="U18" i="5"/>
  <c r="U19" i="5"/>
  <c r="U52" i="5"/>
  <c r="U53" i="5"/>
  <c r="U54" i="5"/>
  <c r="U55" i="5"/>
  <c r="U28" i="5"/>
  <c r="U29" i="5"/>
  <c r="U47" i="5"/>
  <c r="U51" i="5"/>
  <c r="U56" i="5"/>
  <c r="U57" i="5"/>
  <c r="U58" i="5"/>
  <c r="U59" i="5"/>
  <c r="C25" i="4"/>
  <c r="B25" i="4"/>
  <c r="T10" i="5"/>
  <c r="T11" i="5"/>
  <c r="T22" i="5"/>
  <c r="T23" i="5"/>
  <c r="T24" i="5"/>
  <c r="T14" i="5"/>
  <c r="T17" i="5"/>
  <c r="T21" i="5"/>
  <c r="T16" i="5"/>
  <c r="T20" i="5"/>
  <c r="T26" i="5"/>
  <c r="T41" i="5"/>
  <c r="T12" i="5"/>
  <c r="T15" i="5"/>
  <c r="T18" i="5"/>
  <c r="T25" i="5"/>
  <c r="T28" i="5"/>
  <c r="T42" i="5"/>
  <c r="T43" i="5"/>
  <c r="T44" i="5"/>
  <c r="T45" i="5"/>
  <c r="T46" i="5"/>
  <c r="T19" i="5"/>
  <c r="T27" i="5"/>
  <c r="T48" i="5"/>
  <c r="T49" i="5"/>
  <c r="T50" i="5"/>
  <c r="T13" i="5"/>
  <c r="T29" i="5"/>
  <c r="T47" i="5"/>
  <c r="T51" i="5"/>
  <c r="T52" i="5"/>
  <c r="T53" i="5"/>
  <c r="T54" i="5"/>
  <c r="T55" i="5"/>
  <c r="T40" i="5"/>
  <c r="T56" i="5"/>
  <c r="T57" i="5"/>
  <c r="T58" i="5"/>
  <c r="T59" i="5"/>
  <c r="C24" i="4"/>
  <c r="B24" i="4"/>
  <c r="S10" i="5"/>
  <c r="S11" i="5"/>
  <c r="S22" i="5"/>
  <c r="S23" i="5"/>
  <c r="S24" i="5"/>
  <c r="S13" i="5"/>
  <c r="S26" i="5"/>
  <c r="S28" i="5"/>
  <c r="S12" i="5"/>
  <c r="S18" i="5"/>
  <c r="S19" i="5"/>
  <c r="S27" i="5"/>
  <c r="S20" i="5"/>
  <c r="S41" i="5"/>
  <c r="S43" i="5"/>
  <c r="S44" i="5"/>
  <c r="S45" i="5"/>
  <c r="S46" i="5"/>
  <c r="S14" i="5"/>
  <c r="S15" i="5"/>
  <c r="S16" i="5"/>
  <c r="S21" i="5"/>
  <c r="S29" i="5"/>
  <c r="S47" i="5"/>
  <c r="S48" i="5"/>
  <c r="S49" i="5"/>
  <c r="S50" i="5"/>
  <c r="S17" i="5"/>
  <c r="S25" i="5"/>
  <c r="S40" i="5"/>
  <c r="S42" i="5"/>
  <c r="S52" i="5"/>
  <c r="S53" i="5"/>
  <c r="S54" i="5"/>
  <c r="S55" i="5"/>
  <c r="S51" i="5"/>
  <c r="S56" i="5"/>
  <c r="S57" i="5"/>
  <c r="S58" i="5"/>
  <c r="S59" i="5"/>
  <c r="C23" i="4"/>
  <c r="B23" i="4"/>
  <c r="R10" i="5"/>
  <c r="R11" i="5"/>
  <c r="R22" i="5"/>
  <c r="R23" i="5"/>
  <c r="R24" i="5"/>
  <c r="R16" i="5"/>
  <c r="R18" i="5"/>
  <c r="R20" i="5"/>
  <c r="R21" i="5"/>
  <c r="R13" i="5"/>
  <c r="R14" i="5"/>
  <c r="R17" i="5"/>
  <c r="R19" i="5"/>
  <c r="R25" i="5"/>
  <c r="R26" i="5"/>
  <c r="R27" i="5"/>
  <c r="R43" i="5"/>
  <c r="R44" i="5"/>
  <c r="R45" i="5"/>
  <c r="R46" i="5"/>
  <c r="R40" i="5"/>
  <c r="R48" i="5"/>
  <c r="R49" i="5"/>
  <c r="R50" i="5"/>
  <c r="R51" i="5"/>
  <c r="R12" i="5"/>
  <c r="R15" i="5"/>
  <c r="R52" i="5"/>
  <c r="R53" i="5"/>
  <c r="R54" i="5"/>
  <c r="R55" i="5"/>
  <c r="R28" i="5"/>
  <c r="R29" i="5"/>
  <c r="R41" i="5"/>
  <c r="R42" i="5"/>
  <c r="R47" i="5"/>
  <c r="R56" i="5"/>
  <c r="R57" i="5"/>
  <c r="R58" i="5"/>
  <c r="R59" i="5"/>
  <c r="C22" i="4"/>
  <c r="B22" i="4"/>
  <c r="Q10" i="5"/>
  <c r="Q11" i="5"/>
  <c r="Q13" i="5"/>
  <c r="Q22" i="5"/>
  <c r="Q23" i="5"/>
  <c r="Q24" i="5"/>
  <c r="Q14" i="5"/>
  <c r="Q19" i="5"/>
  <c r="Q15" i="5"/>
  <c r="Q17" i="5"/>
  <c r="Q29" i="5"/>
  <c r="Q16" i="5"/>
  <c r="Q21" i="5"/>
  <c r="Q43" i="5"/>
  <c r="Q44" i="5"/>
  <c r="Q45" i="5"/>
  <c r="Q46" i="5"/>
  <c r="Q12" i="5"/>
  <c r="Q20" i="5"/>
  <c r="Q25" i="5"/>
  <c r="Q28" i="5"/>
  <c r="Q41" i="5"/>
  <c r="Q42" i="5"/>
  <c r="Q48" i="5"/>
  <c r="Q49" i="5"/>
  <c r="Q50" i="5"/>
  <c r="Q51" i="5"/>
  <c r="Q18" i="5"/>
  <c r="Q26" i="5"/>
  <c r="Q47" i="5"/>
  <c r="Q52" i="5"/>
  <c r="Q53" i="5"/>
  <c r="Q54" i="5"/>
  <c r="Q55" i="5"/>
  <c r="Q27" i="5"/>
  <c r="Q40" i="5"/>
  <c r="Q56" i="5"/>
  <c r="Q57" i="5"/>
  <c r="Q58" i="5"/>
  <c r="Q59" i="5"/>
  <c r="C21" i="4"/>
  <c r="B21" i="4"/>
  <c r="P10" i="5"/>
  <c r="P11" i="5"/>
  <c r="P14" i="5"/>
  <c r="P22" i="5"/>
  <c r="P23" i="5"/>
  <c r="P24" i="5"/>
  <c r="P15" i="5"/>
  <c r="P17" i="5"/>
  <c r="P26" i="5"/>
  <c r="P12" i="5"/>
  <c r="P16" i="5"/>
  <c r="P19" i="5"/>
  <c r="P20" i="5"/>
  <c r="P25" i="5"/>
  <c r="P18" i="5"/>
  <c r="P28" i="5"/>
  <c r="P43" i="5"/>
  <c r="P44" i="5"/>
  <c r="P45" i="5"/>
  <c r="P46" i="5"/>
  <c r="P21" i="5"/>
  <c r="P40" i="5"/>
  <c r="P47" i="5"/>
  <c r="P48" i="5"/>
  <c r="P49" i="5"/>
  <c r="P50" i="5"/>
  <c r="P51" i="5"/>
  <c r="P13" i="5"/>
  <c r="P27" i="5"/>
  <c r="P29" i="5"/>
  <c r="P41" i="5"/>
  <c r="P52" i="5"/>
  <c r="P53" i="5"/>
  <c r="P54" i="5"/>
  <c r="P55" i="5"/>
  <c r="P42" i="5"/>
  <c r="P56" i="5"/>
  <c r="P57" i="5"/>
  <c r="P58" i="5"/>
  <c r="P59" i="5"/>
  <c r="C20" i="4"/>
  <c r="B20" i="4"/>
  <c r="O10" i="5"/>
  <c r="O11" i="5"/>
  <c r="O22" i="5"/>
  <c r="O23" i="5"/>
  <c r="O24" i="5"/>
  <c r="O12" i="5"/>
  <c r="O16" i="5"/>
  <c r="O20" i="5"/>
  <c r="O13" i="5"/>
  <c r="O18" i="5"/>
  <c r="O21" i="5"/>
  <c r="O26" i="5"/>
  <c r="O28" i="5"/>
  <c r="O41" i="5"/>
  <c r="O19" i="5"/>
  <c r="O43" i="5"/>
  <c r="O44" i="5"/>
  <c r="O45" i="5"/>
  <c r="O46" i="5"/>
  <c r="O15" i="5"/>
  <c r="O27" i="5"/>
  <c r="O48" i="5"/>
  <c r="O49" i="5"/>
  <c r="O50" i="5"/>
  <c r="O51" i="5"/>
  <c r="O14" i="5"/>
  <c r="O17" i="5"/>
  <c r="O25" i="5"/>
  <c r="O40" i="5"/>
  <c r="O42" i="5"/>
  <c r="O53" i="5"/>
  <c r="O54" i="5"/>
  <c r="O55" i="5"/>
  <c r="O29" i="5"/>
  <c r="O47" i="5"/>
  <c r="O52" i="5"/>
  <c r="O56" i="5"/>
  <c r="O57" i="5"/>
  <c r="O58" i="5"/>
  <c r="O59" i="5"/>
  <c r="C19" i="4"/>
  <c r="B19" i="4"/>
  <c r="N10" i="5"/>
  <c r="N11" i="5"/>
  <c r="N22" i="5"/>
  <c r="N23" i="5"/>
  <c r="N24" i="5"/>
  <c r="N21" i="5"/>
  <c r="N27" i="5"/>
  <c r="N14" i="5"/>
  <c r="N17" i="5"/>
  <c r="N25" i="5"/>
  <c r="N42" i="5"/>
  <c r="N43" i="5"/>
  <c r="N44" i="5"/>
  <c r="N45" i="5"/>
  <c r="N46" i="5"/>
  <c r="N12" i="5"/>
  <c r="N13" i="5"/>
  <c r="N16" i="5"/>
  <c r="N26" i="5"/>
  <c r="N29" i="5"/>
  <c r="N47" i="5"/>
  <c r="N48" i="5"/>
  <c r="N49" i="5"/>
  <c r="N50" i="5"/>
  <c r="N51" i="5"/>
  <c r="N15" i="5"/>
  <c r="N18" i="5"/>
  <c r="N19" i="5"/>
  <c r="N20" i="5"/>
  <c r="N53" i="5"/>
  <c r="N54" i="5"/>
  <c r="N55" i="5"/>
  <c r="N28" i="5"/>
  <c r="N40" i="5"/>
  <c r="N41" i="5"/>
  <c r="N52" i="5"/>
  <c r="N56" i="5"/>
  <c r="N57" i="5"/>
  <c r="N58" i="5"/>
  <c r="N59" i="5"/>
  <c r="C18" i="4"/>
  <c r="B18" i="4"/>
  <c r="M10" i="5"/>
  <c r="M11" i="5"/>
  <c r="M13" i="5"/>
  <c r="M14" i="5"/>
  <c r="M15" i="5"/>
  <c r="M22" i="5"/>
  <c r="M23" i="5"/>
  <c r="M24" i="5"/>
  <c r="M17" i="5"/>
  <c r="M16" i="5"/>
  <c r="M18" i="5"/>
  <c r="M20" i="5"/>
  <c r="M26" i="5"/>
  <c r="M41" i="5"/>
  <c r="M43" i="5"/>
  <c r="M44" i="5"/>
  <c r="M45" i="5"/>
  <c r="M46" i="5"/>
  <c r="M19" i="5"/>
  <c r="M25" i="5"/>
  <c r="M40" i="5"/>
  <c r="M42" i="5"/>
  <c r="M48" i="5"/>
  <c r="M49" i="5"/>
  <c r="M50" i="5"/>
  <c r="M51" i="5"/>
  <c r="M12" i="5"/>
  <c r="M21" i="5"/>
  <c r="M28" i="5"/>
  <c r="M47" i="5"/>
  <c r="M53" i="5"/>
  <c r="M54" i="5"/>
  <c r="M55" i="5"/>
  <c r="M27" i="5"/>
  <c r="M29" i="5"/>
  <c r="M52" i="5"/>
  <c r="M56" i="5"/>
  <c r="M57" i="5"/>
  <c r="M58" i="5"/>
  <c r="M59" i="5"/>
  <c r="C17" i="4"/>
  <c r="B17" i="4"/>
  <c r="L10" i="5"/>
  <c r="L11" i="5"/>
  <c r="L22" i="5"/>
  <c r="L23" i="5"/>
  <c r="L24" i="5"/>
  <c r="L17" i="5"/>
  <c r="L18" i="5"/>
  <c r="L15" i="5"/>
  <c r="L16" i="5"/>
  <c r="L25" i="5"/>
  <c r="L27" i="5"/>
  <c r="L12" i="5"/>
  <c r="L19" i="5"/>
  <c r="L44" i="5"/>
  <c r="L45" i="5"/>
  <c r="L46" i="5"/>
  <c r="L20" i="5"/>
  <c r="L21" i="5"/>
  <c r="L28" i="5"/>
  <c r="L29" i="5"/>
  <c r="L41" i="5"/>
  <c r="L48" i="5"/>
  <c r="L49" i="5"/>
  <c r="L50" i="5"/>
  <c r="L51" i="5"/>
  <c r="L13" i="5"/>
  <c r="L14" i="5"/>
  <c r="L26" i="5"/>
  <c r="L40" i="5"/>
  <c r="L42" i="5"/>
  <c r="L53" i="5"/>
  <c r="L54" i="5"/>
  <c r="L55" i="5"/>
  <c r="L43" i="5"/>
  <c r="L47" i="5"/>
  <c r="L52" i="5"/>
  <c r="L56" i="5"/>
  <c r="L57" i="5"/>
  <c r="L58" i="5"/>
  <c r="L59" i="5"/>
  <c r="B16" i="4"/>
  <c r="C16" i="4"/>
  <c r="K10" i="5"/>
  <c r="K11" i="5"/>
  <c r="K12" i="5"/>
  <c r="K22" i="5"/>
  <c r="K23" i="5"/>
  <c r="K24" i="5"/>
  <c r="K14" i="5"/>
  <c r="K15" i="5"/>
  <c r="K16" i="5"/>
  <c r="K26" i="5"/>
  <c r="K27" i="5"/>
  <c r="K28" i="5"/>
  <c r="K13" i="5"/>
  <c r="K18" i="5"/>
  <c r="K19" i="5"/>
  <c r="K20" i="5"/>
  <c r="K17" i="5"/>
  <c r="K21" i="5"/>
  <c r="K25" i="5"/>
  <c r="K42" i="5"/>
  <c r="K43" i="5"/>
  <c r="K44" i="5"/>
  <c r="K45" i="5"/>
  <c r="K46" i="5"/>
  <c r="K47" i="5"/>
  <c r="K48" i="5"/>
  <c r="K49" i="5"/>
  <c r="K50" i="5"/>
  <c r="K51" i="5"/>
  <c r="K29" i="5"/>
  <c r="K53" i="5"/>
  <c r="K54" i="5"/>
  <c r="K55" i="5"/>
  <c r="K40" i="5"/>
  <c r="K41" i="5"/>
  <c r="K52" i="5"/>
  <c r="K56" i="5"/>
  <c r="K57" i="5"/>
  <c r="K58" i="5"/>
  <c r="K59" i="5"/>
  <c r="B15" i="4"/>
  <c r="C15" i="4"/>
  <c r="J10" i="5"/>
  <c r="J11" i="5"/>
  <c r="J13" i="5"/>
  <c r="J22" i="5"/>
  <c r="J23" i="5"/>
  <c r="J24" i="5"/>
  <c r="J17" i="5"/>
  <c r="J19" i="5"/>
  <c r="J20" i="5"/>
  <c r="J21" i="5"/>
  <c r="J26" i="5"/>
  <c r="J15" i="5"/>
  <c r="J18" i="5"/>
  <c r="J44" i="5"/>
  <c r="J45" i="5"/>
  <c r="J46" i="5"/>
  <c r="J47" i="5"/>
  <c r="J12" i="5"/>
  <c r="J14" i="5"/>
  <c r="J16" i="5"/>
  <c r="J40" i="5"/>
  <c r="J48" i="5"/>
  <c r="J49" i="5"/>
  <c r="J50" i="5"/>
  <c r="J51" i="5"/>
  <c r="J25" i="5"/>
  <c r="J28" i="5"/>
  <c r="J41" i="5"/>
  <c r="J43" i="5"/>
  <c r="J53" i="5"/>
  <c r="J54" i="5"/>
  <c r="J55" i="5"/>
  <c r="J27" i="5"/>
  <c r="J29" i="5"/>
  <c r="J42" i="5"/>
  <c r="J52" i="5"/>
  <c r="J56" i="5"/>
  <c r="J57" i="5"/>
  <c r="J58" i="5"/>
  <c r="J59" i="5"/>
  <c r="B14" i="4"/>
  <c r="C14" i="4"/>
  <c r="I10" i="5"/>
  <c r="I11" i="5"/>
  <c r="I22" i="5"/>
  <c r="I23" i="5"/>
  <c r="I24" i="5"/>
  <c r="I14" i="5"/>
  <c r="I21" i="5"/>
  <c r="I12" i="5"/>
  <c r="I28" i="5"/>
  <c r="I29" i="5"/>
  <c r="I41" i="5"/>
  <c r="I13" i="5"/>
  <c r="I16" i="5"/>
  <c r="I19" i="5"/>
  <c r="I26" i="5"/>
  <c r="I44" i="5"/>
  <c r="I45" i="5"/>
  <c r="I46" i="5"/>
  <c r="I47" i="5"/>
  <c r="I25" i="5"/>
  <c r="I42" i="5"/>
  <c r="I43" i="5"/>
  <c r="I48" i="5"/>
  <c r="I49" i="5"/>
  <c r="I50" i="5"/>
  <c r="I51" i="5"/>
  <c r="I15" i="5"/>
  <c r="I17" i="5"/>
  <c r="I18" i="5"/>
  <c r="I20" i="5"/>
  <c r="I27" i="5"/>
  <c r="I53" i="5"/>
  <c r="I54" i="5"/>
  <c r="I55" i="5"/>
  <c r="I40" i="5"/>
  <c r="I52" i="5"/>
  <c r="I56" i="5"/>
  <c r="I57" i="5"/>
  <c r="I58" i="5"/>
  <c r="I59" i="5"/>
  <c r="B13" i="4"/>
  <c r="C13" i="4"/>
  <c r="H10" i="5"/>
  <c r="H11" i="5"/>
  <c r="H22" i="5"/>
  <c r="H23" i="5"/>
  <c r="H24" i="5"/>
  <c r="H18" i="5"/>
  <c r="H27" i="5"/>
  <c r="H28" i="5"/>
  <c r="H14" i="5"/>
  <c r="H16" i="5"/>
  <c r="H12" i="5"/>
  <c r="H17" i="5"/>
  <c r="H20" i="5"/>
  <c r="H21" i="5"/>
  <c r="H25" i="5"/>
  <c r="H15" i="5"/>
  <c r="H26" i="5"/>
  <c r="H29" i="5"/>
  <c r="H13" i="5"/>
  <c r="H19" i="5"/>
  <c r="B12" i="4"/>
  <c r="C12" i="4"/>
  <c r="G10" i="5"/>
  <c r="G11" i="5"/>
  <c r="G14" i="5"/>
  <c r="G22" i="5"/>
  <c r="G23" i="5"/>
  <c r="G24" i="5"/>
  <c r="G12" i="5"/>
  <c r="G16" i="5"/>
  <c r="G19" i="5"/>
  <c r="G20" i="5"/>
  <c r="G15" i="5"/>
  <c r="G17" i="5"/>
  <c r="G18" i="5"/>
  <c r="G25" i="5"/>
  <c r="G13" i="5"/>
  <c r="G27" i="5"/>
  <c r="G28" i="5"/>
  <c r="G21" i="5"/>
  <c r="G26" i="5"/>
  <c r="G29" i="5"/>
  <c r="B11" i="4"/>
  <c r="C11" i="4"/>
  <c r="F10" i="5"/>
  <c r="F11" i="5"/>
  <c r="F12" i="5"/>
  <c r="F22" i="5"/>
  <c r="F23" i="5"/>
  <c r="F24" i="5"/>
  <c r="F13" i="5"/>
  <c r="F14" i="5"/>
  <c r="F15" i="5"/>
  <c r="F17" i="5"/>
  <c r="F18" i="5"/>
  <c r="F19" i="5"/>
  <c r="F21" i="5"/>
  <c r="F26" i="5"/>
  <c r="F27" i="5"/>
  <c r="F16" i="5"/>
  <c r="F20" i="5"/>
  <c r="F25" i="5"/>
  <c r="F29" i="5"/>
  <c r="F28" i="5"/>
  <c r="B10" i="4"/>
  <c r="C10" i="4"/>
  <c r="E10" i="5"/>
  <c r="E11" i="5"/>
  <c r="E16" i="5"/>
  <c r="E22" i="5"/>
  <c r="E23" i="5"/>
  <c r="E24" i="5"/>
  <c r="E20" i="5"/>
  <c r="E27" i="5"/>
  <c r="E15" i="5"/>
  <c r="E17" i="5"/>
  <c r="E26" i="5"/>
  <c r="E12" i="5"/>
  <c r="E14" i="5"/>
  <c r="E19" i="5"/>
  <c r="E21" i="5"/>
  <c r="E25" i="5"/>
  <c r="E29" i="5"/>
  <c r="E13" i="5"/>
  <c r="E18" i="5"/>
  <c r="E28" i="5"/>
  <c r="B9" i="4"/>
  <c r="C9" i="4"/>
  <c r="D10" i="5"/>
  <c r="D11" i="5"/>
  <c r="D13" i="5"/>
  <c r="D16" i="5"/>
  <c r="D22" i="5"/>
  <c r="D23" i="5"/>
  <c r="D24" i="5"/>
  <c r="D18" i="5"/>
  <c r="D21" i="5"/>
  <c r="D28" i="5"/>
  <c r="D15" i="5"/>
  <c r="D17" i="5"/>
  <c r="D12" i="5"/>
  <c r="D19" i="5"/>
  <c r="D25" i="5"/>
  <c r="D27" i="5"/>
  <c r="D26" i="5"/>
  <c r="D14" i="5"/>
  <c r="D20" i="5"/>
  <c r="D29" i="5"/>
  <c r="B8" i="4"/>
  <c r="C8" i="4"/>
  <c r="C10" i="5"/>
  <c r="C11" i="5"/>
  <c r="C15" i="5"/>
  <c r="C16" i="5"/>
  <c r="C22" i="5"/>
  <c r="C23" i="5"/>
  <c r="C24" i="5"/>
  <c r="C13" i="5"/>
  <c r="C14" i="5"/>
  <c r="C17" i="5"/>
  <c r="C19" i="5"/>
  <c r="C27" i="5"/>
  <c r="C18" i="5"/>
  <c r="C25" i="5"/>
  <c r="C29" i="5"/>
  <c r="C20" i="5"/>
  <c r="C21" i="5"/>
  <c r="C28" i="5"/>
  <c r="C12" i="5"/>
  <c r="C26" i="5"/>
  <c r="D38" i="4" l="1"/>
  <c r="E38" i="4"/>
  <c r="F38" i="4"/>
  <c r="G38" i="4"/>
  <c r="H38" i="4"/>
  <c r="D37" i="4"/>
  <c r="E37" i="4"/>
  <c r="F37" i="4"/>
  <c r="G37" i="4"/>
  <c r="H37" i="4"/>
  <c r="D36" i="4"/>
  <c r="E36" i="4"/>
  <c r="F36" i="4"/>
  <c r="G36" i="4"/>
  <c r="H36" i="4"/>
  <c r="D35" i="4"/>
  <c r="E35" i="4"/>
  <c r="F35" i="4"/>
  <c r="G35" i="4"/>
  <c r="H35" i="4"/>
  <c r="D34" i="4"/>
  <c r="E34" i="4"/>
  <c r="F34" i="4"/>
  <c r="G34" i="4"/>
  <c r="H34" i="4"/>
  <c r="D33" i="4"/>
  <c r="E33" i="4"/>
  <c r="F33" i="4"/>
  <c r="G33" i="4"/>
  <c r="H33" i="4"/>
  <c r="D32" i="4"/>
  <c r="E32" i="4"/>
  <c r="F32" i="4"/>
  <c r="G32" i="4"/>
  <c r="H32" i="4"/>
  <c r="D31" i="4"/>
  <c r="E31" i="4"/>
  <c r="F31" i="4"/>
  <c r="G31" i="4"/>
  <c r="H31" i="4"/>
  <c r="D30" i="4"/>
  <c r="E30" i="4"/>
  <c r="F30" i="4"/>
  <c r="G30" i="4"/>
  <c r="H30" i="4"/>
  <c r="D29" i="4"/>
  <c r="E29" i="4"/>
  <c r="F29" i="4"/>
  <c r="G29" i="4"/>
  <c r="H29" i="4"/>
  <c r="D28" i="4"/>
  <c r="E28" i="4"/>
  <c r="F28" i="4"/>
  <c r="G28" i="4"/>
  <c r="H28" i="4"/>
  <c r="D27" i="4"/>
  <c r="F27" i="4"/>
  <c r="G27" i="4"/>
  <c r="H27" i="4"/>
  <c r="E27" i="4"/>
  <c r="E26" i="4"/>
  <c r="G26" i="4"/>
  <c r="D26" i="4"/>
  <c r="F26" i="4"/>
  <c r="H26" i="4"/>
  <c r="E25" i="4"/>
  <c r="G25" i="4"/>
  <c r="H25" i="4"/>
  <c r="D25" i="4"/>
  <c r="F25" i="4"/>
  <c r="E24" i="4"/>
  <c r="G24" i="4"/>
  <c r="D24" i="4"/>
  <c r="F24" i="4"/>
  <c r="H24" i="4"/>
  <c r="E23" i="4"/>
  <c r="G23" i="4"/>
  <c r="D23" i="4"/>
  <c r="F23" i="4"/>
  <c r="H23" i="4"/>
  <c r="E22" i="4"/>
  <c r="G22" i="4"/>
  <c r="D22" i="4"/>
  <c r="F22" i="4"/>
  <c r="H22" i="4"/>
  <c r="E21" i="4"/>
  <c r="D21" i="4"/>
  <c r="F21" i="4"/>
  <c r="G21" i="4"/>
  <c r="H21" i="4"/>
  <c r="D20" i="4"/>
  <c r="E20" i="4"/>
  <c r="F20" i="4"/>
  <c r="G20" i="4"/>
  <c r="H20" i="4"/>
  <c r="E19" i="4"/>
  <c r="G19" i="4"/>
  <c r="H19" i="4"/>
  <c r="D19" i="4"/>
  <c r="F19" i="4"/>
  <c r="E18" i="4"/>
  <c r="G18" i="4"/>
  <c r="D18" i="4"/>
  <c r="F18" i="4"/>
  <c r="H18" i="4"/>
  <c r="E17" i="4"/>
  <c r="F17" i="4"/>
  <c r="G17" i="4"/>
  <c r="H17" i="4"/>
  <c r="D17" i="4"/>
  <c r="D16" i="4"/>
  <c r="E16" i="4"/>
  <c r="F16" i="4"/>
  <c r="G16" i="4"/>
  <c r="H16" i="4"/>
  <c r="D15" i="4"/>
  <c r="E15" i="4"/>
  <c r="F15" i="4"/>
  <c r="G15" i="4"/>
  <c r="H15" i="4"/>
  <c r="D14" i="4"/>
  <c r="E14" i="4"/>
  <c r="F14" i="4"/>
  <c r="G14" i="4"/>
  <c r="H14" i="4"/>
  <c r="D13" i="4"/>
  <c r="E13" i="4"/>
  <c r="F13" i="4"/>
  <c r="G13" i="4"/>
  <c r="H13" i="4"/>
  <c r="D12" i="4"/>
  <c r="E12" i="4"/>
  <c r="F12" i="4"/>
  <c r="G12" i="4"/>
  <c r="H12" i="4"/>
  <c r="D11" i="4"/>
  <c r="E11" i="4"/>
  <c r="F11" i="4"/>
  <c r="G11" i="4"/>
  <c r="H11" i="4"/>
  <c r="D10" i="4"/>
  <c r="E10" i="4"/>
  <c r="F10" i="4"/>
  <c r="G10" i="4"/>
  <c r="H10" i="4"/>
  <c r="D9" i="4"/>
  <c r="E9" i="4"/>
  <c r="F9" i="4"/>
  <c r="G9" i="4"/>
  <c r="H9" i="4"/>
  <c r="D8" i="4"/>
  <c r="E8" i="4"/>
  <c r="F8" i="4"/>
  <c r="G8" i="4"/>
  <c r="H8" i="4"/>
</calcChain>
</file>

<file path=xl/sharedStrings.xml><?xml version="1.0" encoding="utf-8"?>
<sst xmlns="http://schemas.openxmlformats.org/spreadsheetml/2006/main" count="155" uniqueCount="112">
  <si>
    <t>シフト表（無料版）の使い方</t>
  </si>
  <si>
    <t>薄い色のセルに入力します。白いセルは自動計算です。</t>
  </si>
  <si>
    <t>1. 設定シートに年と月を入れます。勤務の区分は早番・日勤・遅番・夜勤・明け・休・有給・希望休の8つが入っていて、名称、開始と終了の時刻、休憩、色、必要人数を書き換えられます。使わない区分の行は、別の区分に書き換えて使えます。</t>
  </si>
  <si>
    <t>2. シフト表の氏名の列に、働く人を20人まで入れます。日付と曜日は年と月から自動で出て、祝日（祝日シートの2026年・2027年）には「祝」が付きます。</t>
  </si>
  <si>
    <t>3. 日ごとのセルで区分をドロップダウンから選ぶと、区分の色が付き、下の表に区分ごとの人数が出ます。必要人数より少ない日は赤くなり、「不足」が出ます。</t>
  </si>
  <si>
    <t>4. 右の列で、1人ずつの出勤日数、休日、休暇、労働時間、深夜の時間、連続勤務、休日なしの週を確かめます。労働時間が今月の上限を超えた人と、7日以上続けて勤務する人には色が付きます。</t>
  </si>
  <si>
    <t>5. シフト表はA4横1枚で印刷できます。個人別のシートで氏名を選ぶと、その人の1か月分がA4縦1枚に並びます。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</si>
  <si>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</si>
  <si>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</si>
  <si>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</si>
  <si>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設定</t>
  </si>
  <si>
    <t>SETTINGS</t>
  </si>
  <si>
    <t>事業所名</t>
  </si>
  <si>
    <t>年（西暦）</t>
  </si>
  <si>
    <t>シフトを作る年を 2026 のように入れます。</t>
  </si>
  <si>
    <t>月</t>
  </si>
  <si>
    <t>1から12で入れます。シフト表の日付と曜日が変わります。</t>
  </si>
  <si>
    <t>週の法定労働時間</t>
  </si>
  <si>
    <t>原則40。特例措置対象事業場（常時10人未満の商業・保健衛生業など）は44。</t>
  </si>
  <si>
    <t>今月の上限</t>
  </si>
  <si>
    <t>1か月単位の変形労働時間制の総枠 = 週の法定労働時間 × 月の日数 ÷ 7（小数第1位未満切り捨て）。</t>
  </si>
  <si>
    <t>勤務の区分（8つまで）</t>
  </si>
  <si>
    <t>名称</t>
  </si>
  <si>
    <t>種別</t>
  </si>
  <si>
    <t>開始</t>
  </si>
  <si>
    <t>終了</t>
  </si>
  <si>
    <t>休憩
（分）</t>
  </si>
  <si>
    <t>深夜の
休憩（分）</t>
  </si>
  <si>
    <t>労働
時間</t>
  </si>
  <si>
    <t>深夜</t>
  </si>
  <si>
    <t>色</t>
  </si>
  <si>
    <t>必要人数
平日</t>
  </si>
  <si>
    <t>必要人数
土日祝</t>
  </si>
  <si>
    <t>確認</t>
  </si>
  <si>
    <t>早番</t>
  </si>
  <si>
    <t>勤務</t>
  </si>
  <si>
    <t>水色</t>
  </si>
  <si>
    <t>日勤</t>
  </si>
  <si>
    <t>黄色</t>
  </si>
  <si>
    <t>遅番</t>
  </si>
  <si>
    <t>橙</t>
  </si>
  <si>
    <t>夜勤</t>
  </si>
  <si>
    <t>紫</t>
  </si>
  <si>
    <t>明け</t>
  </si>
  <si>
    <t>青</t>
  </si>
  <si>
    <t>休</t>
  </si>
  <si>
    <t>休日</t>
  </si>
  <si>
    <t>灰色</t>
  </si>
  <si>
    <t>有給</t>
  </si>
  <si>
    <t>休暇</t>
  </si>
  <si>
    <t>緑</t>
  </si>
  <si>
    <t>希望休</t>
  </si>
  <si>
    <t>桃色</t>
  </si>
  <si>
    <t>種別: 勤務は出勤日数と労働時間に数える区分、休日は休みの日（休日なしの週の判定に使う）、休暇は有給などの休暇で、出勤にも休日にも数えません。明けは夜勤が終わる日です。休日は原則として暦日（0時から24時）なので、明けの日は休日に数えず、連続勤務では続けて数えます。労働時間 = 終了 − 開始 − 休憩（終了が開始より前なら翌日の時刻）。深夜 = 22時から翌5時に重なる時間で、深夜の時間帯に休憩を取る区分は「深夜の休憩」に分を入れます。</t>
  </si>
  <si>
    <t>確認の列: 労働基準法32条（1日8時間）と34条（労働時間が6時間を超えると45分、8時間を超えると1時間の休憩）に照らした目安です。1日8時間を超える区分は、1か月単位の変形労働時間制などの定めの下で組むのが一般的です。区分は8つまでで、使わない区分の行を書き換えて別の区分にできます（名称・種別・時刻・色）。</t>
  </si>
  <si>
    <t>そろばんノート テンプレート v2026.10 ｜ sorobannote.com ｜ 一般的なひな形です。個別の判断は専門家へ。</t>
  </si>
  <si>
    <t>シフト表</t>
  </si>
  <si>
    <t>SHIFT SCHEDULE</t>
  </si>
  <si>
    <t>今月の上限（総枠）</t>
  </si>
  <si>
    <t>薄い色のセルに入力します。日ごとのセルは、設定シートの区分をドロップダウンから選びます。白いセルは自動計算です。</t>
  </si>
  <si>
    <t>No</t>
  </si>
  <si>
    <t>氏名</t>
  </si>
  <si>
    <t>出勤
日数</t>
  </si>
  <si>
    <t>連続
勤務</t>
  </si>
  <si>
    <t>休日
なしの週</t>
  </si>
  <si>
    <t>区分ごとの人数</t>
  </si>
  <si>
    <t>必要
平日</t>
  </si>
  <si>
    <t>必要
土日祝</t>
  </si>
  <si>
    <t>不足</t>
  </si>
  <si>
    <t>人数の表は区分ごとのその日の人数で、必要人数（設定シート、土日と祝日は「土日祝」の欄）より少ない日は赤くなり、「不足」が出ます（その日に1人でも入力があるとき）。連続勤務は種別が「勤務」か「明け」の区分が続いた最長の日数で、7日以上に色が付きます。休日なしの週は、日曜から土曜までの7日が同じ月に入っている週のうち、7日とも入力があって休日の区分が1日もない週の数です（月をまたぐ週は判定しません）。</t>
  </si>
  <si>
    <t>労働時間と深夜は設定シートの区分の時間から出しています。今月の上限は1か月単位の変形労働時間制をとるときの総枠（週の法定労働時間 × 月の日数 ÷ 7）で、超えた人の労働時間に色が付きます。1日・1週の法定労働時間を超える時間外は別に数えます。時間外労働と休日労働には36協定の締結と届出が必要です。印刷の範囲はA4横1枚で、右側の集計の列は画面で確かめる用です（1人ずつの合計は個人別のシートで印刷できます）。</t>
  </si>
  <si>
    <t>個人別シフト</t>
  </si>
  <si>
    <t>SHIFT</t>
  </si>
  <si>
    <t>年月</t>
  </si>
  <si>
    <t>氏名を選ぶと、その人の1か月のシフトが並びます。A4縦1枚で印刷して渡せます。</t>
  </si>
  <si>
    <t>日付</t>
  </si>
  <si>
    <t>曜日</t>
  </si>
  <si>
    <t>区分</t>
  </si>
  <si>
    <t>備考</t>
  </si>
  <si>
    <t>出勤日数</t>
  </si>
  <si>
    <t>労働時間</t>
  </si>
  <si>
    <t>シフトは予定です。変わったときは、シフト表を直してから印刷し直します。日をまたぐ夜勤は、始業の日の欄に入れています。</t>
  </si>
  <si>
    <t>計算</t>
  </si>
  <si>
    <t>CHECKS</t>
  </si>
  <si>
    <t>シフト表の「連続勤務」と「休日なしの週」を出すための表です。入力はいりません。上の表はその日までに続いている勤務（明けを含む）の日数、下の表は日曜から土曜までの週に休日がなければ1（土曜の列）です。</t>
  </si>
  <si>
    <t>続いている勤務の日数</t>
  </si>
  <si>
    <t>休日のない週（土曜の列に1）</t>
  </si>
  <si>
    <t>祝日</t>
  </si>
  <si>
    <t>HOLIDAYS</t>
  </si>
  <si>
    <t>名前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</si>
  <si>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</si>
  <si>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</si>
  <si>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</si>
  <si>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</si>
  <si>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</si>
  <si>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</si>
  <si>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</si>
  <si>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</si>
  <si>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</si>
  <si>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</si>
  <si>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</si>
  <si>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</si>
  <si>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</si>
  <si>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</si>
  <si>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</si>
  <si>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</si>
  <si>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内閣府「国民の祝日」の2026年と2027年です。2028年以降は、この表の下に書き足します。</t>
  </si>
  <si>
    <t>版</t>
  </si>
  <si>
    <t>内容</t>
  </si>
  <si>
    <t>v2026.10</t>
  </si>
  <si>
    <t>初版。</t>
  </si>
  <si>
    <t>デザイン改訂（記入例シート追加、A4一枚印刷設定、項目追加）2026-10-18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</si>
</sst>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&quot;時間&quot;"/>
    <numFmt numFmtId="165" formatCode="0.00;\-0.00;&quot;&quot;"/>
    <numFmt numFmtId="166" formatCode="yyyy&quot;年&quot;m&quot;月&quot;"/>
    <numFmt numFmtId="167" formatCode=";;;"/>
    <numFmt numFmtId="168" formatCode="d"/>
    <numFmt numFmtId="169" formatCode="0;\-0;&quot;&quot;"/>
    <numFmt numFmtId="170" formatCode="yyyy&quot;/&quot;mm&quot;/&quot;dd"/>
  </numFmts>
  <fonts count="1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9"/>
      <color rgb="FF1C282C"/>
      <name val="Yu Gothic"/>
    </font>
    <font>
      <sz val="8"/>
      <color rgb="FF8A8F93"/>
      <name val="Yu Gothic"/>
    </font>
    <font>
      <b/>
      <sz val="9"/>
      <color rgb="FF1C282C"/>
      <name val="Yu Gothic"/>
    </font>
    <font>
      <sz val="8"/>
      <color rgb="FF1C282C"/>
      <name val="Yu Gothic"/>
    </font>
    <font>
      <b/>
      <sz val="8.5"/>
      <color rgb="FF1C282C"/>
      <name val="Yu Gothic"/>
    </font>
    <font>
      <sz val="9.5"/>
      <color rgb="FF1C282C"/>
      <name val="Yu Gothic"/>
    </font>
    <font>
      <b/>
      <sz val="9.5"/>
      <color rgb="FF1C282C"/>
      <name val="Yu Gothic"/>
    </font>
    <font>
      <b/>
      <sz val="8"/>
      <color rgb="FF1C282C"/>
      <name val="Yu Gothic"/>
    </font>
    <font>
      <sz val="7"/>
      <color rgb="FF8A8F93"/>
      <name val="Yu Gothic"/>
    </font>
    <font>
      <b/>
      <sz val="7.5"/>
      <color rgb="FFC0392B"/>
      <name val="Yu Gothic"/>
    </font>
    <font>
      <sz val="8.5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168" fontId="10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 shrinkToFit="1"/>
    </xf>
    <xf numFmtId="0" fontId="8" fillId="3" borderId="3" xfId="0" applyFont="1" applyFill="1" applyBorder="1" applyAlignment="1">
      <alignment horizontal="center" vertical="center" shrinkToFit="1"/>
    </xf>
    <xf numFmtId="169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9" fontId="8" fillId="0" borderId="1" xfId="0" applyNumberFormat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/>
    <xf numFmtId="168" fontId="15" fillId="0" borderId="0" xfId="0" applyNumberFormat="1" applyFont="1" applyAlignment="1">
      <alignment horizontal="center" vertical="center"/>
    </xf>
    <xf numFmtId="0" fontId="10" fillId="0" borderId="0" xfId="0" applyFont="1"/>
    <xf numFmtId="0" fontId="18" fillId="0" borderId="0" xfId="0" applyFont="1" applyAlignment="1">
      <alignment horizontal="left" vertical="center"/>
    </xf>
    <xf numFmtId="1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horizontal="left" vertical="center"/>
    </xf>
    <xf numFmtId="1" fontId="1" fillId="3" borderId="1" xfId="0" applyNumberFormat="1" applyFont="1" applyFill="1" applyBorder="1" applyAlignment="1">
      <alignment horizontal="left" vertical="center"/>
    </xf>
    <xf numFmtId="0" fontId="0" fillId="0" borderId="2" xfId="0" applyBorder="1"/>
    <xf numFmtId="0" fontId="4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right" vertical="center" indent="1"/>
    </xf>
    <xf numFmtId="164" fontId="4" fillId="0" borderId="0" xfId="0" applyNumberFormat="1" applyFont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33">
    <dxf>
      <fill>
        <patternFill patternType="solid">
          <fgColor rgb="FFEEF2F4"/>
          <bgColor rgb="FFEEF2F4"/>
        </patternFill>
      </fill>
    </dxf>
    <dxf>
      <font>
        <b/>
        <sz val="9.5"/>
        <color rgb="FF1C282C"/>
        <name val="Yu Gothic"/>
      </font>
      <fill>
        <patternFill patternType="solid">
          <fgColor rgb="FFFBD39C"/>
          <bgColor rgb="FFFBD39C"/>
        </patternFill>
      </fill>
    </dxf>
    <dxf>
      <font>
        <b/>
        <sz val="9.5"/>
        <color rgb="FF1C282C"/>
        <name val="Yu Gothic"/>
      </font>
      <fill>
        <patternFill patternType="solid">
          <fgColor rgb="FFFBD39C"/>
          <bgColor rgb="FFFBD39C"/>
        </patternFill>
      </fill>
    </dxf>
    <dxf>
      <font>
        <b/>
        <sz val="9.5"/>
        <color rgb="FF1C282C"/>
        <name val="Yu Gothic"/>
      </font>
      <fill>
        <patternFill patternType="solid">
          <fgColor rgb="FFFBD39C"/>
          <bgColor rgb="FFFBD39C"/>
        </patternFill>
      </fill>
    </dxf>
    <dxf>
      <fill>
        <patternFill patternType="solid">
          <fgColor rgb="FFF4B4B4"/>
          <bgColor rgb="FFF4B4B4"/>
        </patternFill>
      </fill>
    </dxf>
    <dxf>
      <font>
        <b/>
        <sz val="9"/>
        <color rgb="FF1C282C"/>
        <name val="Yu Gothic"/>
      </font>
      <fill>
        <patternFill patternType="solid">
          <fgColor rgb="FFF4B4B4"/>
          <bgColor rgb="FFF4B4B4"/>
        </patternFill>
      </fill>
    </dxf>
    <dxf>
      <fill>
        <patternFill patternType="solid">
          <fgColor rgb="FFCBD9F3"/>
          <bgColor rgb="FFCBD9F3"/>
        </patternFill>
      </fill>
    </dxf>
    <dxf>
      <fill>
        <patternFill patternType="solid">
          <fgColor rgb="FFF8D3DF"/>
          <bgColor rgb="FFF8D3DF"/>
        </patternFill>
      </fill>
    </dxf>
    <dxf>
      <fill>
        <patternFill patternType="solid">
          <fgColor rgb="FFCFEBD3"/>
          <bgColor rgb="FFCFEBD3"/>
        </patternFill>
      </fill>
    </dxf>
    <dxf>
      <fill>
        <patternFill patternType="solid">
          <fgColor rgb="FFE1E1E1"/>
          <bgColor rgb="FFE1E1E1"/>
        </patternFill>
      </fill>
    </dxf>
    <dxf>
      <fill>
        <patternFill patternType="solid">
          <fgColor rgb="FFE2D3F1"/>
          <bgColor rgb="FFE2D3F1"/>
        </patternFill>
      </fill>
    </dxf>
    <dxf>
      <fill>
        <patternFill patternType="solid">
          <fgColor rgb="FFFAD3AA"/>
          <bgColor rgb="FFFAD3AA"/>
        </patternFill>
      </fill>
    </dxf>
    <dxf>
      <fill>
        <patternFill patternType="solid">
          <fgColor rgb="FFFFF0A8"/>
          <bgColor rgb="FFFFF0A8"/>
        </patternFill>
      </fill>
    </dxf>
    <dxf>
      <fill>
        <patternFill patternType="solid">
          <fgColor rgb="FFCDE7F6"/>
          <bgColor rgb="FFCDE7F6"/>
        </patternFill>
      </fill>
    </dxf>
    <dxf>
      <font>
        <b/>
        <sz val="9"/>
        <color rgb="FF2E6DA4"/>
        <name val="Yu Gothic"/>
      </font>
      <fill>
        <patternFill patternType="solid">
          <fgColor rgb="FFE1ECF7"/>
          <bgColor rgb="FFE1ECF7"/>
        </patternFill>
      </fill>
    </dxf>
    <dxf>
      <font>
        <b/>
        <sz val="9"/>
        <color rgb="FFC0392B"/>
        <name val="Yu Gothic"/>
      </font>
      <fill>
        <patternFill patternType="solid">
          <fgColor rgb="FFFBE3E0"/>
          <bgColor rgb="FFFBE3E0"/>
        </patternFill>
      </fill>
    </dxf>
    <dxf>
      <fill>
        <patternFill patternType="solid">
          <fgColor rgb="FFCBD9F3"/>
          <bgColor rgb="FFCBD9F3"/>
        </patternFill>
      </fill>
    </dxf>
    <dxf>
      <fill>
        <patternFill patternType="solid">
          <fgColor rgb="FFF8D3DF"/>
          <bgColor rgb="FFF8D3DF"/>
        </patternFill>
      </fill>
    </dxf>
    <dxf>
      <fill>
        <patternFill patternType="solid">
          <fgColor rgb="FFCFEBD3"/>
          <bgColor rgb="FFCFEBD3"/>
        </patternFill>
      </fill>
    </dxf>
    <dxf>
      <fill>
        <patternFill patternType="solid">
          <fgColor rgb="FFE1E1E1"/>
          <bgColor rgb="FFE1E1E1"/>
        </patternFill>
      </fill>
    </dxf>
    <dxf>
      <fill>
        <patternFill patternType="solid">
          <fgColor rgb="FFE2D3F1"/>
          <bgColor rgb="FFE2D3F1"/>
        </patternFill>
      </fill>
    </dxf>
    <dxf>
      <fill>
        <patternFill patternType="solid">
          <fgColor rgb="FFFAD3AA"/>
          <bgColor rgb="FFFAD3AA"/>
        </patternFill>
      </fill>
    </dxf>
    <dxf>
      <fill>
        <patternFill patternType="solid">
          <fgColor rgb="FFFFF0A8"/>
          <bgColor rgb="FFFFF0A8"/>
        </patternFill>
      </fill>
    </dxf>
    <dxf>
      <fill>
        <patternFill patternType="solid">
          <fgColor rgb="FFCDE7F6"/>
          <bgColor rgb="FFCDE7F6"/>
        </patternFill>
      </fill>
    </dxf>
    <dxf>
      <fill>
        <patternFill patternType="solid">
          <fgColor rgb="FFFBD39C"/>
          <bgColor rgb="FFFBD39C"/>
        </patternFill>
      </fill>
    </dxf>
    <dxf>
      <fill>
        <patternFill patternType="solid">
          <fgColor rgb="FFCBD9F3"/>
          <bgColor rgb="FFCBD9F3"/>
        </patternFill>
      </fill>
    </dxf>
    <dxf>
      <fill>
        <patternFill patternType="solid">
          <fgColor rgb="FFF8D3DF"/>
          <bgColor rgb="FFF8D3DF"/>
        </patternFill>
      </fill>
    </dxf>
    <dxf>
      <fill>
        <patternFill patternType="solid">
          <fgColor rgb="FFCFEBD3"/>
          <bgColor rgb="FFCFEBD3"/>
        </patternFill>
      </fill>
    </dxf>
    <dxf>
      <fill>
        <patternFill patternType="solid">
          <fgColor rgb="FFE1E1E1"/>
          <bgColor rgb="FFE1E1E1"/>
        </patternFill>
      </fill>
    </dxf>
    <dxf>
      <fill>
        <patternFill patternType="solid">
          <fgColor rgb="FFE2D3F1"/>
          <bgColor rgb="FFE2D3F1"/>
        </patternFill>
      </fill>
    </dxf>
    <dxf>
      <fill>
        <patternFill patternType="solid">
          <fgColor rgb="FFFAD3AA"/>
          <bgColor rgb="FFFAD3AA"/>
        </patternFill>
      </fill>
    </dxf>
    <dxf>
      <fill>
        <patternFill patternType="solid">
          <fgColor rgb="FFFFF0A8"/>
          <bgColor rgb="FFFFF0A8"/>
        </patternFill>
      </fill>
    </dxf>
    <dxf>
      <fill>
        <patternFill patternType="solid">
          <fgColor rgb="FFCDE7F6"/>
          <bgColor rgb="FFCDE7F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3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69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51.75" x14ac:dyDescent="0.25">
      <c r="A8" s="3" t="s">
        <v>5</v>
      </c>
    </row>
    <row r="9" spans="1:1" ht="51.75" x14ac:dyDescent="0.25">
      <c r="A9" s="3" t="s">
        <v>6</v>
      </c>
    </row>
    <row r="11" spans="1:1" ht="34.5" x14ac:dyDescent="0.25">
      <c r="A11" s="3" t="s">
        <v>7</v>
      </c>
    </row>
    <row r="12" spans="1:1" ht="17.25" x14ac:dyDescent="0.25">
      <c r="A12" s="4" t="s">
        <v>8</v>
      </c>
    </row>
    <row r="13" spans="1:1" ht="17.25" x14ac:dyDescent="0.25">
      <c r="A13" s="3" t="s">
        <v>9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5"/>
  <sheetViews>
    <sheetView showGridLines="0" workbookViewId="0"/>
  </sheetViews>
  <sheetFormatPr defaultRowHeight="15" x14ac:dyDescent="0.25"/>
  <cols>
    <col min="1" max="1" width="10" customWidth="1"/>
    <col min="2" max="5" width="8" customWidth="1"/>
    <col min="6" max="6" width="10" customWidth="1"/>
    <col min="7" max="7" width="8" customWidth="1"/>
    <col min="8" max="8" width="7" customWidth="1"/>
    <col min="9" max="9" width="8" customWidth="1"/>
    <col min="10" max="11" width="9" customWidth="1"/>
    <col min="12" max="12" width="30" customWidth="1"/>
  </cols>
  <sheetData>
    <row r="1" spans="1:12" ht="21.95" customHeight="1" x14ac:dyDescent="0.25">
      <c r="A1" s="55" t="s">
        <v>10</v>
      </c>
      <c r="B1" s="49"/>
      <c r="C1" s="49"/>
      <c r="D1" s="49"/>
      <c r="E1" s="49"/>
      <c r="F1" s="49"/>
      <c r="G1" s="49"/>
      <c r="H1" s="49"/>
      <c r="I1" s="53" t="s">
        <v>11</v>
      </c>
      <c r="J1" s="49"/>
      <c r="K1" s="49"/>
      <c r="L1" s="49"/>
    </row>
    <row r="2" spans="1:12" ht="14.1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ht="5.0999999999999996" customHeight="1" x14ac:dyDescent="0.25"/>
    <row r="4" spans="1:12" ht="15.75" x14ac:dyDescent="0.25">
      <c r="A4" s="2" t="s">
        <v>1</v>
      </c>
    </row>
    <row r="5" spans="1:12" ht="17.25" x14ac:dyDescent="0.25">
      <c r="A5" s="48" t="s">
        <v>12</v>
      </c>
      <c r="B5" s="49"/>
      <c r="C5" s="51"/>
      <c r="D5" s="47"/>
    </row>
    <row r="6" spans="1:12" ht="17.25" x14ac:dyDescent="0.25">
      <c r="A6" s="48" t="s">
        <v>13</v>
      </c>
      <c r="B6" s="49"/>
      <c r="C6" s="46"/>
      <c r="D6" s="47"/>
      <c r="E6" s="7" t="s">
        <v>14</v>
      </c>
    </row>
    <row r="7" spans="1:12" ht="17.25" x14ac:dyDescent="0.25">
      <c r="A7" s="48" t="s">
        <v>15</v>
      </c>
      <c r="B7" s="49"/>
      <c r="C7" s="46"/>
      <c r="D7" s="47"/>
      <c r="E7" s="7" t="s">
        <v>16</v>
      </c>
    </row>
    <row r="8" spans="1:12" ht="17.25" x14ac:dyDescent="0.25">
      <c r="A8" s="48" t="s">
        <v>17</v>
      </c>
      <c r="B8" s="49"/>
      <c r="C8" s="46">
        <v>40</v>
      </c>
      <c r="D8" s="47"/>
      <c r="E8" s="7" t="s">
        <v>18</v>
      </c>
    </row>
    <row r="9" spans="1:12" ht="17.25" x14ac:dyDescent="0.25">
      <c r="A9" s="48" t="s">
        <v>19</v>
      </c>
      <c r="B9" s="49"/>
      <c r="C9" s="54" t="str">
        <f>IF(OR($C$6="",$C$7=""),"",ROUNDDOWN($C$8*DAY(EOMONTH(DATE($C$6,$C$7,1),0))/7,1))</f>
        <v/>
      </c>
      <c r="D9" s="49"/>
      <c r="E9" s="7" t="s">
        <v>20</v>
      </c>
    </row>
    <row r="11" spans="1:12" ht="17.25" x14ac:dyDescent="0.35">
      <c r="A11" s="8" t="s">
        <v>21</v>
      </c>
    </row>
    <row r="12" spans="1:12" ht="30" customHeight="1" x14ac:dyDescent="0.25">
      <c r="A12" s="9" t="s">
        <v>22</v>
      </c>
      <c r="B12" s="9" t="s">
        <v>23</v>
      </c>
      <c r="C12" s="9" t="s">
        <v>24</v>
      </c>
      <c r="D12" s="9" t="s">
        <v>25</v>
      </c>
      <c r="E12" s="9" t="s">
        <v>26</v>
      </c>
      <c r="F12" s="9" t="s">
        <v>27</v>
      </c>
      <c r="G12" s="9" t="s">
        <v>28</v>
      </c>
      <c r="H12" s="9" t="s">
        <v>29</v>
      </c>
      <c r="I12" s="9" t="s">
        <v>30</v>
      </c>
      <c r="J12" s="9" t="s">
        <v>31</v>
      </c>
      <c r="K12" s="9" t="s">
        <v>32</v>
      </c>
      <c r="L12" s="9" t="s">
        <v>33</v>
      </c>
    </row>
    <row r="13" spans="1:12" ht="17.25" x14ac:dyDescent="0.25">
      <c r="A13" s="6" t="s">
        <v>34</v>
      </c>
      <c r="B13" s="10" t="s">
        <v>35</v>
      </c>
      <c r="C13" s="11">
        <v>0.29166666666666669</v>
      </c>
      <c r="D13" s="11">
        <v>0.66666666666666663</v>
      </c>
      <c r="E13" s="12">
        <v>60</v>
      </c>
      <c r="F13" s="12"/>
      <c r="G13" s="13">
        <f t="shared" ref="G13:G20" si="0">IF(OR($A13="",$B13&lt;&gt;"勤務",$C13="",$D13=""),0,ROUND((($D13+IF($D13&lt;=$C13,1,0))-$C13)*24-N($E13)/60,2))</f>
        <v>8</v>
      </c>
      <c r="H13" s="13">
        <f t="shared" ref="H13:H20" si="1">IF($G13=0,0,MAX(0,ROUND((MAX(0,MIN(($D13+IF($D13&lt;=$C13,1,0)),5/24)-$C13)+MAX(0,MIN(($D13+IF($D13&lt;=$C13,1,0)),29/24)-MAX($C13,22/24)))*24-N($F13)/60,2)))</f>
        <v>0</v>
      </c>
      <c r="I13" s="10" t="s">
        <v>36</v>
      </c>
      <c r="J13" s="12">
        <v>1</v>
      </c>
      <c r="K13" s="12">
        <v>1</v>
      </c>
      <c r="L13" s="14" t="str">
        <f t="shared" ref="L13:L20" si="2">IF($G13=0,"",IF($G13&gt;8,"1日8時間を超える"&amp;IF(N($E13)&lt;60,"・休憩が1時間未満",""),IF(AND($G13&gt;6,N($E13)&lt;45),"休憩が45分未満","")))</f>
        <v/>
      </c>
    </row>
    <row r="14" spans="1:12" ht="17.25" x14ac:dyDescent="0.25">
      <c r="A14" s="6" t="s">
        <v>37</v>
      </c>
      <c r="B14" s="10" t="s">
        <v>35</v>
      </c>
      <c r="C14" s="11">
        <v>0.375</v>
      </c>
      <c r="D14" s="11">
        <v>0.75</v>
      </c>
      <c r="E14" s="12">
        <v>60</v>
      </c>
      <c r="F14" s="12"/>
      <c r="G14" s="13">
        <f t="shared" si="0"/>
        <v>8</v>
      </c>
      <c r="H14" s="13">
        <f t="shared" si="1"/>
        <v>0</v>
      </c>
      <c r="I14" s="10" t="s">
        <v>38</v>
      </c>
      <c r="J14" s="12">
        <v>1</v>
      </c>
      <c r="K14" s="12">
        <v>0</v>
      </c>
      <c r="L14" s="14" t="str">
        <f t="shared" si="2"/>
        <v/>
      </c>
    </row>
    <row r="15" spans="1:12" ht="17.25" x14ac:dyDescent="0.25">
      <c r="A15" s="6" t="s">
        <v>39</v>
      </c>
      <c r="B15" s="10" t="s">
        <v>35</v>
      </c>
      <c r="C15" s="11">
        <v>0.58333333333333337</v>
      </c>
      <c r="D15" s="11">
        <v>0.9375</v>
      </c>
      <c r="E15" s="12">
        <v>45</v>
      </c>
      <c r="F15" s="12"/>
      <c r="G15" s="13">
        <f t="shared" si="0"/>
        <v>7.75</v>
      </c>
      <c r="H15" s="13">
        <f t="shared" si="1"/>
        <v>0.5</v>
      </c>
      <c r="I15" s="10" t="s">
        <v>40</v>
      </c>
      <c r="J15" s="12">
        <v>1</v>
      </c>
      <c r="K15" s="12">
        <v>1</v>
      </c>
      <c r="L15" s="14" t="str">
        <f t="shared" si="2"/>
        <v/>
      </c>
    </row>
    <row r="16" spans="1:12" ht="17.25" x14ac:dyDescent="0.25">
      <c r="A16" s="6" t="s">
        <v>41</v>
      </c>
      <c r="B16" s="10" t="s">
        <v>35</v>
      </c>
      <c r="C16" s="11">
        <v>0.91666666666666663</v>
      </c>
      <c r="D16" s="11">
        <v>0.29166666666666669</v>
      </c>
      <c r="E16" s="12">
        <v>60</v>
      </c>
      <c r="F16" s="12"/>
      <c r="G16" s="13">
        <f t="shared" si="0"/>
        <v>8</v>
      </c>
      <c r="H16" s="13">
        <f t="shared" si="1"/>
        <v>7</v>
      </c>
      <c r="I16" s="10" t="s">
        <v>42</v>
      </c>
      <c r="J16" s="12"/>
      <c r="K16" s="12"/>
      <c r="L16" s="14" t="str">
        <f t="shared" si="2"/>
        <v/>
      </c>
    </row>
    <row r="17" spans="1:12" ht="17.25" x14ac:dyDescent="0.25">
      <c r="A17" s="6" t="s">
        <v>43</v>
      </c>
      <c r="B17" s="10" t="s">
        <v>43</v>
      </c>
      <c r="C17" s="11"/>
      <c r="D17" s="11"/>
      <c r="E17" s="12"/>
      <c r="F17" s="12"/>
      <c r="G17" s="13">
        <f t="shared" si="0"/>
        <v>0</v>
      </c>
      <c r="H17" s="13">
        <f t="shared" si="1"/>
        <v>0</v>
      </c>
      <c r="I17" s="10" t="s">
        <v>44</v>
      </c>
      <c r="J17" s="12"/>
      <c r="K17" s="12"/>
      <c r="L17" s="14" t="str">
        <f t="shared" si="2"/>
        <v/>
      </c>
    </row>
    <row r="18" spans="1:12" ht="17.25" x14ac:dyDescent="0.25">
      <c r="A18" s="6" t="s">
        <v>45</v>
      </c>
      <c r="B18" s="10" t="s">
        <v>46</v>
      </c>
      <c r="C18" s="11"/>
      <c r="D18" s="11"/>
      <c r="E18" s="12"/>
      <c r="F18" s="12"/>
      <c r="G18" s="13">
        <f t="shared" si="0"/>
        <v>0</v>
      </c>
      <c r="H18" s="13">
        <f t="shared" si="1"/>
        <v>0</v>
      </c>
      <c r="I18" s="10" t="s">
        <v>47</v>
      </c>
      <c r="J18" s="12"/>
      <c r="K18" s="12"/>
      <c r="L18" s="14" t="str">
        <f t="shared" si="2"/>
        <v/>
      </c>
    </row>
    <row r="19" spans="1:12" ht="17.25" x14ac:dyDescent="0.25">
      <c r="A19" s="6" t="s">
        <v>48</v>
      </c>
      <c r="B19" s="10" t="s">
        <v>49</v>
      </c>
      <c r="C19" s="11"/>
      <c r="D19" s="11"/>
      <c r="E19" s="12"/>
      <c r="F19" s="12"/>
      <c r="G19" s="13">
        <f t="shared" si="0"/>
        <v>0</v>
      </c>
      <c r="H19" s="13">
        <f t="shared" si="1"/>
        <v>0</v>
      </c>
      <c r="I19" s="10" t="s">
        <v>50</v>
      </c>
      <c r="J19" s="12"/>
      <c r="K19" s="12"/>
      <c r="L19" s="14" t="str">
        <f t="shared" si="2"/>
        <v/>
      </c>
    </row>
    <row r="20" spans="1:12" ht="17.25" x14ac:dyDescent="0.25">
      <c r="A20" s="6" t="s">
        <v>51</v>
      </c>
      <c r="B20" s="10" t="s">
        <v>46</v>
      </c>
      <c r="C20" s="11"/>
      <c r="D20" s="11"/>
      <c r="E20" s="12"/>
      <c r="F20" s="12"/>
      <c r="G20" s="13">
        <f t="shared" si="0"/>
        <v>0</v>
      </c>
      <c r="H20" s="13">
        <f t="shared" si="1"/>
        <v>0</v>
      </c>
      <c r="I20" s="10" t="s">
        <v>52</v>
      </c>
      <c r="J20" s="12"/>
      <c r="K20" s="12"/>
      <c r="L20" s="14" t="str">
        <f t="shared" si="2"/>
        <v/>
      </c>
    </row>
    <row r="22" spans="1:12" ht="51.95" customHeight="1" x14ac:dyDescent="0.25">
      <c r="A22" s="52" t="s">
        <v>53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</row>
    <row r="23" spans="1:12" ht="39.950000000000003" customHeight="1" x14ac:dyDescent="0.25">
      <c r="A23" s="52" t="s">
        <v>54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</row>
    <row r="25" spans="1:12" ht="21.95" customHeight="1" x14ac:dyDescent="0.25">
      <c r="A25" s="50" t="s">
        <v>55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</row>
  </sheetData>
  <mergeCells count="15">
    <mergeCell ref="I1:L2"/>
    <mergeCell ref="A22:L22"/>
    <mergeCell ref="C9:D9"/>
    <mergeCell ref="A9:B9"/>
    <mergeCell ref="A1:H2"/>
    <mergeCell ref="A8:B8"/>
    <mergeCell ref="A6:B6"/>
    <mergeCell ref="C8:D8"/>
    <mergeCell ref="C6:D6"/>
    <mergeCell ref="C7:D7"/>
    <mergeCell ref="A7:B7"/>
    <mergeCell ref="A25:L25"/>
    <mergeCell ref="C5:D5"/>
    <mergeCell ref="A5:B5"/>
    <mergeCell ref="A23:L23"/>
  </mergeCells>
  <conditionalFormatting sqref="A13:A20">
    <cfRule type="expression" dxfId="32" priority="1">
      <formula>$I13="水色"</formula>
    </cfRule>
    <cfRule type="expression" dxfId="31" priority="2">
      <formula>$I13="黄色"</formula>
    </cfRule>
    <cfRule type="expression" dxfId="30" priority="3">
      <formula>$I13="橙"</formula>
    </cfRule>
    <cfRule type="expression" dxfId="29" priority="4">
      <formula>$I13="紫"</formula>
    </cfRule>
    <cfRule type="expression" dxfId="28" priority="5">
      <formula>$I13="灰色"</formula>
    </cfRule>
    <cfRule type="expression" dxfId="27" priority="6">
      <formula>$I13="緑"</formula>
    </cfRule>
    <cfRule type="expression" dxfId="26" priority="7">
      <formula>$I13="桃色"</formula>
    </cfRule>
    <cfRule type="expression" dxfId="25" priority="8">
      <formula>$I13="青"</formula>
    </cfRule>
  </conditionalFormatting>
  <conditionalFormatting sqref="L13:L20">
    <cfRule type="expression" dxfId="24" priority="9">
      <formula>$L13&lt;&gt;""</formula>
    </cfRule>
  </conditionalFormatting>
  <dataValidations count="5">
    <dataValidation type="whole" allowBlank="1" sqref="C6" xr:uid="{00000000-0002-0000-0100-000000000000}">
      <formula1>2000</formula1>
      <formula2>2100</formula2>
    </dataValidation>
    <dataValidation type="whole" allowBlank="1" sqref="C7" xr:uid="{00000000-0002-0000-0100-000001000000}">
      <formula1>1</formula1>
      <formula2>12</formula2>
    </dataValidation>
    <dataValidation type="list" allowBlank="1" sqref="C8" xr:uid="{00000000-0002-0000-0100-000002000000}">
      <formula1>"40,44"</formula1>
    </dataValidation>
    <dataValidation type="list" allowBlank="1" sqref="B13:B20" xr:uid="{00000000-0002-0000-0100-000003000000}">
      <formula1>"勤務,明け,休日,休暇"</formula1>
    </dataValidation>
    <dataValidation type="list" allowBlank="1" sqref="I13:I20" xr:uid="{00000000-0002-0000-0100-000004000000}">
      <formula1>"水色,黄色,橙,紫,灰色,緑,桃色,青"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43"/>
  <sheetViews>
    <sheetView showGridLines="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4.140625" customWidth="1"/>
    <col min="2" max="2" width="13" customWidth="1"/>
    <col min="3" max="33" width="4.140625" customWidth="1"/>
    <col min="34" max="36" width="4.85546875" customWidth="1"/>
    <col min="37" max="37" width="6.85546875" customWidth="1"/>
    <col min="38" max="38" width="5.5703125" customWidth="1"/>
    <col min="39" max="39" width="5.140625" customWidth="1"/>
    <col min="40" max="40" width="6.140625" customWidth="1"/>
  </cols>
  <sheetData>
    <row r="1" spans="1:40" ht="21.95" customHeight="1" x14ac:dyDescent="0.25">
      <c r="A1" s="55" t="s">
        <v>56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53" t="s">
        <v>57</v>
      </c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</row>
    <row r="2" spans="1:40" ht="14.1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</row>
    <row r="3" spans="1:40" ht="5.0999999999999996" customHeight="1" x14ac:dyDescent="0.25"/>
    <row r="4" spans="1:40" ht="17.25" x14ac:dyDescent="0.25">
      <c r="B4" s="48" t="str">
        <f>IF(設定!$C$5="","",設定!$C$5)</f>
        <v/>
      </c>
      <c r="C4" s="49"/>
      <c r="D4" s="49"/>
      <c r="E4" s="49"/>
      <c r="F4" s="49"/>
      <c r="G4" s="49"/>
      <c r="H4" s="49"/>
      <c r="I4" s="59" t="str">
        <f>IF(OR(設定!$C$6="",設定!$C$7=""),"",DATE(設定!$C$6,設定!$C$7,1))</f>
        <v/>
      </c>
      <c r="J4" s="49"/>
      <c r="K4" s="49"/>
      <c r="L4" s="49"/>
      <c r="M4" s="49"/>
      <c r="N4" s="49"/>
      <c r="X4" s="58" t="s">
        <v>58</v>
      </c>
      <c r="Y4" s="49"/>
      <c r="Z4" s="49"/>
      <c r="AA4" s="49"/>
      <c r="AB4" s="49"/>
      <c r="AC4" s="49"/>
      <c r="AD4" s="54" t="str">
        <f>設定!$C$9</f>
        <v/>
      </c>
      <c r="AE4" s="49"/>
      <c r="AF4" s="49"/>
      <c r="AG4" s="49"/>
    </row>
    <row r="5" spans="1:40" ht="15.75" x14ac:dyDescent="0.25">
      <c r="A5" s="2" t="s">
        <v>59</v>
      </c>
    </row>
    <row r="6" spans="1:40" ht="3.95" customHeight="1" x14ac:dyDescent="0.25">
      <c r="C6" s="15" t="str">
        <f t="shared" ref="C6:AG6" si="0">IF(C$7="","",IF(OR(WEEKDAY(C$7)=1,WEEKDAY(C$7)=7,C$9="祝"),1,0))</f>
        <v/>
      </c>
      <c r="D6" s="15" t="str">
        <f t="shared" si="0"/>
        <v/>
      </c>
      <c r="E6" s="15" t="str">
        <f t="shared" si="0"/>
        <v/>
      </c>
      <c r="F6" s="15" t="str">
        <f t="shared" si="0"/>
        <v/>
      </c>
      <c r="G6" s="15" t="str">
        <f t="shared" si="0"/>
        <v/>
      </c>
      <c r="H6" s="15" t="str">
        <f t="shared" si="0"/>
        <v/>
      </c>
      <c r="I6" s="15" t="str">
        <f t="shared" si="0"/>
        <v/>
      </c>
      <c r="J6" s="15" t="str">
        <f t="shared" si="0"/>
        <v/>
      </c>
      <c r="K6" s="15" t="str">
        <f t="shared" si="0"/>
        <v/>
      </c>
      <c r="L6" s="15" t="str">
        <f t="shared" si="0"/>
        <v/>
      </c>
      <c r="M6" s="15" t="str">
        <f t="shared" si="0"/>
        <v/>
      </c>
      <c r="N6" s="15" t="str">
        <f t="shared" si="0"/>
        <v/>
      </c>
      <c r="O6" s="15" t="str">
        <f t="shared" si="0"/>
        <v/>
      </c>
      <c r="P6" s="15" t="str">
        <f t="shared" si="0"/>
        <v/>
      </c>
      <c r="Q6" s="15" t="str">
        <f t="shared" si="0"/>
        <v/>
      </c>
      <c r="R6" s="15" t="str">
        <f t="shared" si="0"/>
        <v/>
      </c>
      <c r="S6" s="15" t="str">
        <f t="shared" si="0"/>
        <v/>
      </c>
      <c r="T6" s="15" t="str">
        <f t="shared" si="0"/>
        <v/>
      </c>
      <c r="U6" s="15" t="str">
        <f t="shared" si="0"/>
        <v/>
      </c>
      <c r="V6" s="15" t="str">
        <f t="shared" si="0"/>
        <v/>
      </c>
      <c r="W6" s="15" t="str">
        <f t="shared" si="0"/>
        <v/>
      </c>
      <c r="X6" s="15" t="str">
        <f t="shared" si="0"/>
        <v/>
      </c>
      <c r="Y6" s="15" t="str">
        <f t="shared" si="0"/>
        <v/>
      </c>
      <c r="Z6" s="15" t="str">
        <f t="shared" si="0"/>
        <v/>
      </c>
      <c r="AA6" s="15" t="str">
        <f t="shared" si="0"/>
        <v/>
      </c>
      <c r="AB6" s="15" t="str">
        <f t="shared" si="0"/>
        <v/>
      </c>
      <c r="AC6" s="15" t="str">
        <f t="shared" si="0"/>
        <v/>
      </c>
      <c r="AD6" s="15" t="str">
        <f t="shared" si="0"/>
        <v/>
      </c>
      <c r="AE6" s="15" t="str">
        <f t="shared" si="0"/>
        <v/>
      </c>
      <c r="AF6" s="15" t="str">
        <f t="shared" si="0"/>
        <v/>
      </c>
      <c r="AG6" s="15" t="str">
        <f t="shared" si="0"/>
        <v/>
      </c>
    </row>
    <row r="7" spans="1:40" ht="15.75" x14ac:dyDescent="0.25">
      <c r="A7" s="56" t="s">
        <v>60</v>
      </c>
      <c r="B7" s="56" t="s">
        <v>61</v>
      </c>
      <c r="C7" s="17" t="str">
        <f>IF($I$4="","",IF(MONTH($I$4+0)=MONTH($I$4),$I$4+0,""))</f>
        <v/>
      </c>
      <c r="D7" s="17" t="str">
        <f>IF($I$4="","",IF(MONTH($I$4+1)=MONTH($I$4),$I$4+1,""))</f>
        <v/>
      </c>
      <c r="E7" s="17" t="str">
        <f>IF($I$4="","",IF(MONTH($I$4+2)=MONTH($I$4),$I$4+2,""))</f>
        <v/>
      </c>
      <c r="F7" s="17" t="str">
        <f>IF($I$4="","",IF(MONTH($I$4+3)=MONTH($I$4),$I$4+3,""))</f>
        <v/>
      </c>
      <c r="G7" s="17" t="str">
        <f>IF($I$4="","",IF(MONTH($I$4+4)=MONTH($I$4),$I$4+4,""))</f>
        <v/>
      </c>
      <c r="H7" s="17" t="str">
        <f>IF($I$4="","",IF(MONTH($I$4+5)=MONTH($I$4),$I$4+5,""))</f>
        <v/>
      </c>
      <c r="I7" s="17" t="str">
        <f>IF($I$4="","",IF(MONTH($I$4+6)=MONTH($I$4),$I$4+6,""))</f>
        <v/>
      </c>
      <c r="J7" s="17" t="str">
        <f>IF($I$4="","",IF(MONTH($I$4+7)=MONTH($I$4),$I$4+7,""))</f>
        <v/>
      </c>
      <c r="K7" s="17" t="str">
        <f>IF($I$4="","",IF(MONTH($I$4+8)=MONTH($I$4),$I$4+8,""))</f>
        <v/>
      </c>
      <c r="L7" s="17" t="str">
        <f>IF($I$4="","",IF(MONTH($I$4+9)=MONTH($I$4),$I$4+9,""))</f>
        <v/>
      </c>
      <c r="M7" s="17" t="str">
        <f>IF($I$4="","",IF(MONTH($I$4+10)=MONTH($I$4),$I$4+10,""))</f>
        <v/>
      </c>
      <c r="N7" s="17" t="str">
        <f>IF($I$4="","",IF(MONTH($I$4+11)=MONTH($I$4),$I$4+11,""))</f>
        <v/>
      </c>
      <c r="O7" s="17" t="str">
        <f>IF($I$4="","",IF(MONTH($I$4+12)=MONTH($I$4),$I$4+12,""))</f>
        <v/>
      </c>
      <c r="P7" s="17" t="str">
        <f>IF($I$4="","",IF(MONTH($I$4+13)=MONTH($I$4),$I$4+13,""))</f>
        <v/>
      </c>
      <c r="Q7" s="17" t="str">
        <f>IF($I$4="","",IF(MONTH($I$4+14)=MONTH($I$4),$I$4+14,""))</f>
        <v/>
      </c>
      <c r="R7" s="17" t="str">
        <f>IF($I$4="","",IF(MONTH($I$4+15)=MONTH($I$4),$I$4+15,""))</f>
        <v/>
      </c>
      <c r="S7" s="17" t="str">
        <f>IF($I$4="","",IF(MONTH($I$4+16)=MONTH($I$4),$I$4+16,""))</f>
        <v/>
      </c>
      <c r="T7" s="17" t="str">
        <f>IF($I$4="","",IF(MONTH($I$4+17)=MONTH($I$4),$I$4+17,""))</f>
        <v/>
      </c>
      <c r="U7" s="17" t="str">
        <f>IF($I$4="","",IF(MONTH($I$4+18)=MONTH($I$4),$I$4+18,""))</f>
        <v/>
      </c>
      <c r="V7" s="17" t="str">
        <f>IF($I$4="","",IF(MONTH($I$4+19)=MONTH($I$4),$I$4+19,""))</f>
        <v/>
      </c>
      <c r="W7" s="17" t="str">
        <f>IF($I$4="","",IF(MONTH($I$4+20)=MONTH($I$4),$I$4+20,""))</f>
        <v/>
      </c>
      <c r="X7" s="17" t="str">
        <f>IF($I$4="","",IF(MONTH($I$4+21)=MONTH($I$4),$I$4+21,""))</f>
        <v/>
      </c>
      <c r="Y7" s="17" t="str">
        <f>IF($I$4="","",IF(MONTH($I$4+22)=MONTH($I$4),$I$4+22,""))</f>
        <v/>
      </c>
      <c r="Z7" s="17" t="str">
        <f>IF($I$4="","",IF(MONTH($I$4+23)=MONTH($I$4),$I$4+23,""))</f>
        <v/>
      </c>
      <c r="AA7" s="17" t="str">
        <f>IF($I$4="","",IF(MONTH($I$4+24)=MONTH($I$4),$I$4+24,""))</f>
        <v/>
      </c>
      <c r="AB7" s="17" t="str">
        <f>IF($I$4="","",IF(MONTH($I$4+25)=MONTH($I$4),$I$4+25,""))</f>
        <v/>
      </c>
      <c r="AC7" s="17" t="str">
        <f>IF($I$4="","",IF(MONTH($I$4+26)=MONTH($I$4),$I$4+26,""))</f>
        <v/>
      </c>
      <c r="AD7" s="17" t="str">
        <f>IF($I$4="","",IF(MONTH($I$4+27)=MONTH($I$4),$I$4+27,""))</f>
        <v/>
      </c>
      <c r="AE7" s="17" t="str">
        <f>IF($I$4="","",IF(MONTH($I$4+28)=MONTH($I$4),$I$4+28,""))</f>
        <v/>
      </c>
      <c r="AF7" s="17" t="str">
        <f>IF($I$4="","",IF(MONTH($I$4+29)=MONTH($I$4),$I$4+29,""))</f>
        <v/>
      </c>
      <c r="AG7" s="17" t="str">
        <f>IF($I$4="","",IF(MONTH($I$4+30)=MONTH($I$4),$I$4+30,""))</f>
        <v/>
      </c>
      <c r="AH7" s="57" t="s">
        <v>62</v>
      </c>
      <c r="AI7" s="57" t="s">
        <v>46</v>
      </c>
      <c r="AJ7" s="57" t="s">
        <v>49</v>
      </c>
      <c r="AK7" s="57" t="s">
        <v>28</v>
      </c>
      <c r="AL7" s="57" t="s">
        <v>29</v>
      </c>
      <c r="AM7" s="57" t="s">
        <v>63</v>
      </c>
      <c r="AN7" s="57" t="s">
        <v>64</v>
      </c>
    </row>
    <row r="8" spans="1:40" ht="15.75" x14ac:dyDescent="0.25">
      <c r="A8" s="49"/>
      <c r="B8" s="49"/>
      <c r="C8" s="18" t="str">
        <f t="shared" ref="C8:AG8" si="1">IF(C$7="","",MID("日月火水木金土",WEEKDAY(C$7),1))</f>
        <v/>
      </c>
      <c r="D8" s="18" t="str">
        <f t="shared" si="1"/>
        <v/>
      </c>
      <c r="E8" s="18" t="str">
        <f t="shared" si="1"/>
        <v/>
      </c>
      <c r="F8" s="18" t="str">
        <f t="shared" si="1"/>
        <v/>
      </c>
      <c r="G8" s="18" t="str">
        <f t="shared" si="1"/>
        <v/>
      </c>
      <c r="H8" s="18" t="str">
        <f t="shared" si="1"/>
        <v/>
      </c>
      <c r="I8" s="18" t="str">
        <f t="shared" si="1"/>
        <v/>
      </c>
      <c r="J8" s="18" t="str">
        <f t="shared" si="1"/>
        <v/>
      </c>
      <c r="K8" s="18" t="str">
        <f t="shared" si="1"/>
        <v/>
      </c>
      <c r="L8" s="18" t="str">
        <f t="shared" si="1"/>
        <v/>
      </c>
      <c r="M8" s="18" t="str">
        <f t="shared" si="1"/>
        <v/>
      </c>
      <c r="N8" s="18" t="str">
        <f t="shared" si="1"/>
        <v/>
      </c>
      <c r="O8" s="18" t="str">
        <f t="shared" si="1"/>
        <v/>
      </c>
      <c r="P8" s="18" t="str">
        <f t="shared" si="1"/>
        <v/>
      </c>
      <c r="Q8" s="18" t="str">
        <f t="shared" si="1"/>
        <v/>
      </c>
      <c r="R8" s="18" t="str">
        <f t="shared" si="1"/>
        <v/>
      </c>
      <c r="S8" s="18" t="str">
        <f t="shared" si="1"/>
        <v/>
      </c>
      <c r="T8" s="18" t="str">
        <f t="shared" si="1"/>
        <v/>
      </c>
      <c r="U8" s="18" t="str">
        <f t="shared" si="1"/>
        <v/>
      </c>
      <c r="V8" s="18" t="str">
        <f t="shared" si="1"/>
        <v/>
      </c>
      <c r="W8" s="18" t="str">
        <f t="shared" si="1"/>
        <v/>
      </c>
      <c r="X8" s="18" t="str">
        <f t="shared" si="1"/>
        <v/>
      </c>
      <c r="Y8" s="18" t="str">
        <f t="shared" si="1"/>
        <v/>
      </c>
      <c r="Z8" s="18" t="str">
        <f t="shared" si="1"/>
        <v/>
      </c>
      <c r="AA8" s="18" t="str">
        <f t="shared" si="1"/>
        <v/>
      </c>
      <c r="AB8" s="18" t="str">
        <f t="shared" si="1"/>
        <v/>
      </c>
      <c r="AC8" s="18" t="str">
        <f t="shared" si="1"/>
        <v/>
      </c>
      <c r="AD8" s="18" t="str">
        <f t="shared" si="1"/>
        <v/>
      </c>
      <c r="AE8" s="18" t="str">
        <f t="shared" si="1"/>
        <v/>
      </c>
      <c r="AF8" s="18" t="str">
        <f t="shared" si="1"/>
        <v/>
      </c>
      <c r="AG8" s="18" t="str">
        <f t="shared" si="1"/>
        <v/>
      </c>
      <c r="AH8" s="49"/>
      <c r="AI8" s="49"/>
      <c r="AJ8" s="49"/>
      <c r="AK8" s="49"/>
      <c r="AL8" s="49"/>
      <c r="AM8" s="49"/>
      <c r="AN8" s="49"/>
    </row>
    <row r="9" spans="1:40" x14ac:dyDescent="0.25">
      <c r="A9" s="47"/>
      <c r="B9" s="47"/>
      <c r="C9" s="19" t="str">
        <f t="shared" ref="C9:AG9" si="2">IF(C$7="","",IF(COUNTIF(Shukujitsu,C$7)&gt;0,"祝",""))</f>
        <v/>
      </c>
      <c r="D9" s="19" t="str">
        <f t="shared" si="2"/>
        <v/>
      </c>
      <c r="E9" s="19" t="str">
        <f t="shared" si="2"/>
        <v/>
      </c>
      <c r="F9" s="19" t="str">
        <f t="shared" si="2"/>
        <v/>
      </c>
      <c r="G9" s="19" t="str">
        <f t="shared" si="2"/>
        <v/>
      </c>
      <c r="H9" s="19" t="str">
        <f t="shared" si="2"/>
        <v/>
      </c>
      <c r="I9" s="19" t="str">
        <f t="shared" si="2"/>
        <v/>
      </c>
      <c r="J9" s="19" t="str">
        <f t="shared" si="2"/>
        <v/>
      </c>
      <c r="K9" s="19" t="str">
        <f t="shared" si="2"/>
        <v/>
      </c>
      <c r="L9" s="19" t="str">
        <f t="shared" si="2"/>
        <v/>
      </c>
      <c r="M9" s="19" t="str">
        <f t="shared" si="2"/>
        <v/>
      </c>
      <c r="N9" s="19" t="str">
        <f t="shared" si="2"/>
        <v/>
      </c>
      <c r="O9" s="19" t="str">
        <f t="shared" si="2"/>
        <v/>
      </c>
      <c r="P9" s="19" t="str">
        <f t="shared" si="2"/>
        <v/>
      </c>
      <c r="Q9" s="19" t="str">
        <f t="shared" si="2"/>
        <v/>
      </c>
      <c r="R9" s="19" t="str">
        <f t="shared" si="2"/>
        <v/>
      </c>
      <c r="S9" s="19" t="str">
        <f t="shared" si="2"/>
        <v/>
      </c>
      <c r="T9" s="19" t="str">
        <f t="shared" si="2"/>
        <v/>
      </c>
      <c r="U9" s="19" t="str">
        <f t="shared" si="2"/>
        <v/>
      </c>
      <c r="V9" s="19" t="str">
        <f t="shared" si="2"/>
        <v/>
      </c>
      <c r="W9" s="19" t="str">
        <f t="shared" si="2"/>
        <v/>
      </c>
      <c r="X9" s="19" t="str">
        <f t="shared" si="2"/>
        <v/>
      </c>
      <c r="Y9" s="19" t="str">
        <f t="shared" si="2"/>
        <v/>
      </c>
      <c r="Z9" s="19" t="str">
        <f t="shared" si="2"/>
        <v/>
      </c>
      <c r="AA9" s="19" t="str">
        <f t="shared" si="2"/>
        <v/>
      </c>
      <c r="AB9" s="19" t="str">
        <f t="shared" si="2"/>
        <v/>
      </c>
      <c r="AC9" s="19" t="str">
        <f t="shared" si="2"/>
        <v/>
      </c>
      <c r="AD9" s="19" t="str">
        <f t="shared" si="2"/>
        <v/>
      </c>
      <c r="AE9" s="19" t="str">
        <f t="shared" si="2"/>
        <v/>
      </c>
      <c r="AF9" s="19" t="str">
        <f t="shared" si="2"/>
        <v/>
      </c>
      <c r="AG9" s="19" t="str">
        <f t="shared" si="2"/>
        <v/>
      </c>
      <c r="AH9" s="47"/>
      <c r="AI9" s="47"/>
      <c r="AJ9" s="47"/>
      <c r="AK9" s="47"/>
      <c r="AL9" s="47"/>
      <c r="AM9" s="47"/>
      <c r="AN9" s="47"/>
    </row>
    <row r="10" spans="1:40" ht="17.100000000000001" customHeight="1" x14ac:dyDescent="0.25">
      <c r="A10" s="20">
        <v>1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3" t="str">
        <f t="shared" ref="AH10:AH29" si="3">IF($B10="","",SUMPRODUCT(COUNTIF($C10:$AG10,KubunName)*(KubunName&lt;&gt;"")*(KubunType="勤務")))</f>
        <v/>
      </c>
      <c r="AI10" s="23" t="str">
        <f t="shared" ref="AI10:AI29" si="4">IF($B10="","",SUMPRODUCT(COUNTIF($C10:$AG10,KubunName)*(KubunName&lt;&gt;"")*(KubunType="休日")))</f>
        <v/>
      </c>
      <c r="AJ10" s="23" t="str">
        <f t="shared" ref="AJ10:AJ29" si="5">IF($B10="","",SUMPRODUCT(COUNTIF($C10:$AG10,KubunName)*(KubunName&lt;&gt;"")*(KubunType="休暇")))</f>
        <v/>
      </c>
      <c r="AK10" s="24" t="str">
        <f t="shared" ref="AK10:AK29" si="6">IF($B10="","",SUMPRODUCT(COUNTIF($C10:$AG10,KubunName)*(KubunName&lt;&gt;""),KubunHours))</f>
        <v/>
      </c>
      <c r="AL10" s="24" t="str">
        <f t="shared" ref="AL10:AL29" si="7">IF($B10="","",SUMPRODUCT(COUNTIF($C10:$AG10,KubunName)*(KubunName&lt;&gt;""),KubunShinya))</f>
        <v/>
      </c>
      <c r="AM10" s="23" t="str">
        <f>IF($B10="","",MAX(計算!$C10:$AG10))</f>
        <v/>
      </c>
      <c r="AN10" s="23" t="str">
        <f>IF($B10="","",SUM(計算!$C40:$AG40))</f>
        <v/>
      </c>
    </row>
    <row r="11" spans="1:40" ht="17.100000000000001" customHeight="1" x14ac:dyDescent="0.25">
      <c r="A11" s="20">
        <v>2</v>
      </c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3" t="str">
        <f t="shared" si="3"/>
        <v/>
      </c>
      <c r="AI11" s="23" t="str">
        <f t="shared" si="4"/>
        <v/>
      </c>
      <c r="AJ11" s="23" t="str">
        <f t="shared" si="5"/>
        <v/>
      </c>
      <c r="AK11" s="24" t="str">
        <f t="shared" si="6"/>
        <v/>
      </c>
      <c r="AL11" s="24" t="str">
        <f t="shared" si="7"/>
        <v/>
      </c>
      <c r="AM11" s="23" t="str">
        <f>IF($B11="","",MAX(計算!$C11:$AG11))</f>
        <v/>
      </c>
      <c r="AN11" s="23" t="str">
        <f>IF($B11="","",SUM(計算!$C41:$AG41))</f>
        <v/>
      </c>
    </row>
    <row r="12" spans="1:40" ht="17.100000000000001" customHeight="1" x14ac:dyDescent="0.25">
      <c r="A12" s="20">
        <v>3</v>
      </c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3" t="str">
        <f t="shared" si="3"/>
        <v/>
      </c>
      <c r="AI12" s="23" t="str">
        <f t="shared" si="4"/>
        <v/>
      </c>
      <c r="AJ12" s="23" t="str">
        <f t="shared" si="5"/>
        <v/>
      </c>
      <c r="AK12" s="24" t="str">
        <f t="shared" si="6"/>
        <v/>
      </c>
      <c r="AL12" s="24" t="str">
        <f t="shared" si="7"/>
        <v/>
      </c>
      <c r="AM12" s="23" t="str">
        <f>IF($B12="","",MAX(計算!$C12:$AG12))</f>
        <v/>
      </c>
      <c r="AN12" s="23" t="str">
        <f>IF($B12="","",SUM(計算!$C42:$AG42))</f>
        <v/>
      </c>
    </row>
    <row r="13" spans="1:40" ht="17.100000000000001" customHeight="1" x14ac:dyDescent="0.25">
      <c r="A13" s="20">
        <v>4</v>
      </c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3" t="str">
        <f t="shared" si="3"/>
        <v/>
      </c>
      <c r="AI13" s="23" t="str">
        <f t="shared" si="4"/>
        <v/>
      </c>
      <c r="AJ13" s="23" t="str">
        <f t="shared" si="5"/>
        <v/>
      </c>
      <c r="AK13" s="24" t="str">
        <f t="shared" si="6"/>
        <v/>
      </c>
      <c r="AL13" s="24" t="str">
        <f t="shared" si="7"/>
        <v/>
      </c>
      <c r="AM13" s="23" t="str">
        <f>IF($B13="","",MAX(計算!$C13:$AG13))</f>
        <v/>
      </c>
      <c r="AN13" s="23" t="str">
        <f>IF($B13="","",SUM(計算!$C43:$AG43))</f>
        <v/>
      </c>
    </row>
    <row r="14" spans="1:40" ht="17.100000000000001" customHeight="1" x14ac:dyDescent="0.25">
      <c r="A14" s="20">
        <v>5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3" t="str">
        <f t="shared" si="3"/>
        <v/>
      </c>
      <c r="AI14" s="23" t="str">
        <f t="shared" si="4"/>
        <v/>
      </c>
      <c r="AJ14" s="23" t="str">
        <f t="shared" si="5"/>
        <v/>
      </c>
      <c r="AK14" s="24" t="str">
        <f t="shared" si="6"/>
        <v/>
      </c>
      <c r="AL14" s="24" t="str">
        <f t="shared" si="7"/>
        <v/>
      </c>
      <c r="AM14" s="23" t="str">
        <f>IF($B14="","",MAX(計算!$C14:$AG14))</f>
        <v/>
      </c>
      <c r="AN14" s="23" t="str">
        <f>IF($B14="","",SUM(計算!$C44:$AG44))</f>
        <v/>
      </c>
    </row>
    <row r="15" spans="1:40" ht="17.100000000000001" customHeight="1" x14ac:dyDescent="0.25">
      <c r="A15" s="20">
        <v>6</v>
      </c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3" t="str">
        <f t="shared" si="3"/>
        <v/>
      </c>
      <c r="AI15" s="23" t="str">
        <f t="shared" si="4"/>
        <v/>
      </c>
      <c r="AJ15" s="23" t="str">
        <f t="shared" si="5"/>
        <v/>
      </c>
      <c r="AK15" s="24" t="str">
        <f t="shared" si="6"/>
        <v/>
      </c>
      <c r="AL15" s="24" t="str">
        <f t="shared" si="7"/>
        <v/>
      </c>
      <c r="AM15" s="23" t="str">
        <f>IF($B15="","",MAX(計算!$C15:$AG15))</f>
        <v/>
      </c>
      <c r="AN15" s="23" t="str">
        <f>IF($B15="","",SUM(計算!$C45:$AG45))</f>
        <v/>
      </c>
    </row>
    <row r="16" spans="1:40" ht="17.100000000000001" customHeight="1" x14ac:dyDescent="0.25">
      <c r="A16" s="20">
        <v>7</v>
      </c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3" t="str">
        <f t="shared" si="3"/>
        <v/>
      </c>
      <c r="AI16" s="23" t="str">
        <f t="shared" si="4"/>
        <v/>
      </c>
      <c r="AJ16" s="23" t="str">
        <f t="shared" si="5"/>
        <v/>
      </c>
      <c r="AK16" s="24" t="str">
        <f t="shared" si="6"/>
        <v/>
      </c>
      <c r="AL16" s="24" t="str">
        <f t="shared" si="7"/>
        <v/>
      </c>
      <c r="AM16" s="23" t="str">
        <f>IF($B16="","",MAX(計算!$C16:$AG16))</f>
        <v/>
      </c>
      <c r="AN16" s="23" t="str">
        <f>IF($B16="","",SUM(計算!$C46:$AG46))</f>
        <v/>
      </c>
    </row>
    <row r="17" spans="1:40" ht="17.100000000000001" customHeight="1" x14ac:dyDescent="0.25">
      <c r="A17" s="20">
        <v>8</v>
      </c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 t="str">
        <f t="shared" si="3"/>
        <v/>
      </c>
      <c r="AI17" s="23" t="str">
        <f t="shared" si="4"/>
        <v/>
      </c>
      <c r="AJ17" s="23" t="str">
        <f t="shared" si="5"/>
        <v/>
      </c>
      <c r="AK17" s="24" t="str">
        <f t="shared" si="6"/>
        <v/>
      </c>
      <c r="AL17" s="24" t="str">
        <f t="shared" si="7"/>
        <v/>
      </c>
      <c r="AM17" s="23" t="str">
        <f>IF($B17="","",MAX(計算!$C17:$AG17))</f>
        <v/>
      </c>
      <c r="AN17" s="23" t="str">
        <f>IF($B17="","",SUM(計算!$C47:$AG47))</f>
        <v/>
      </c>
    </row>
    <row r="18" spans="1:40" ht="17.100000000000001" customHeight="1" x14ac:dyDescent="0.25">
      <c r="A18" s="20">
        <v>9</v>
      </c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3" t="str">
        <f t="shared" si="3"/>
        <v/>
      </c>
      <c r="AI18" s="23" t="str">
        <f t="shared" si="4"/>
        <v/>
      </c>
      <c r="AJ18" s="23" t="str">
        <f t="shared" si="5"/>
        <v/>
      </c>
      <c r="AK18" s="24" t="str">
        <f t="shared" si="6"/>
        <v/>
      </c>
      <c r="AL18" s="24" t="str">
        <f t="shared" si="7"/>
        <v/>
      </c>
      <c r="AM18" s="23" t="str">
        <f>IF($B18="","",MAX(計算!$C18:$AG18))</f>
        <v/>
      </c>
      <c r="AN18" s="23" t="str">
        <f>IF($B18="","",SUM(計算!$C48:$AG48))</f>
        <v/>
      </c>
    </row>
    <row r="19" spans="1:40" ht="17.100000000000001" customHeight="1" x14ac:dyDescent="0.25">
      <c r="A19" s="20">
        <v>10</v>
      </c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3" t="str">
        <f t="shared" si="3"/>
        <v/>
      </c>
      <c r="AI19" s="23" t="str">
        <f t="shared" si="4"/>
        <v/>
      </c>
      <c r="AJ19" s="23" t="str">
        <f t="shared" si="5"/>
        <v/>
      </c>
      <c r="AK19" s="24" t="str">
        <f t="shared" si="6"/>
        <v/>
      </c>
      <c r="AL19" s="24" t="str">
        <f t="shared" si="7"/>
        <v/>
      </c>
      <c r="AM19" s="23" t="str">
        <f>IF($B19="","",MAX(計算!$C19:$AG19))</f>
        <v/>
      </c>
      <c r="AN19" s="23" t="str">
        <f>IF($B19="","",SUM(計算!$C49:$AG49))</f>
        <v/>
      </c>
    </row>
    <row r="20" spans="1:40" ht="17.100000000000001" customHeight="1" x14ac:dyDescent="0.25">
      <c r="A20" s="20">
        <v>11</v>
      </c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3" t="str">
        <f t="shared" si="3"/>
        <v/>
      </c>
      <c r="AI20" s="23" t="str">
        <f t="shared" si="4"/>
        <v/>
      </c>
      <c r="AJ20" s="23" t="str">
        <f t="shared" si="5"/>
        <v/>
      </c>
      <c r="AK20" s="24" t="str">
        <f t="shared" si="6"/>
        <v/>
      </c>
      <c r="AL20" s="24" t="str">
        <f t="shared" si="7"/>
        <v/>
      </c>
      <c r="AM20" s="23" t="str">
        <f>IF($B20="","",MAX(計算!$C20:$AG20))</f>
        <v/>
      </c>
      <c r="AN20" s="23" t="str">
        <f>IF($B20="","",SUM(計算!$C50:$AG50))</f>
        <v/>
      </c>
    </row>
    <row r="21" spans="1:40" ht="17.100000000000001" customHeight="1" x14ac:dyDescent="0.25">
      <c r="A21" s="20">
        <v>12</v>
      </c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3" t="str">
        <f t="shared" si="3"/>
        <v/>
      </c>
      <c r="AI21" s="23" t="str">
        <f t="shared" si="4"/>
        <v/>
      </c>
      <c r="AJ21" s="23" t="str">
        <f t="shared" si="5"/>
        <v/>
      </c>
      <c r="AK21" s="24" t="str">
        <f t="shared" si="6"/>
        <v/>
      </c>
      <c r="AL21" s="24" t="str">
        <f t="shared" si="7"/>
        <v/>
      </c>
      <c r="AM21" s="23" t="str">
        <f>IF($B21="","",MAX(計算!$C21:$AG21))</f>
        <v/>
      </c>
      <c r="AN21" s="23" t="str">
        <f>IF($B21="","",SUM(計算!$C51:$AG51))</f>
        <v/>
      </c>
    </row>
    <row r="22" spans="1:40" ht="17.100000000000001" customHeight="1" x14ac:dyDescent="0.25">
      <c r="A22" s="20">
        <v>13</v>
      </c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 t="str">
        <f t="shared" si="3"/>
        <v/>
      </c>
      <c r="AI22" s="23" t="str">
        <f t="shared" si="4"/>
        <v/>
      </c>
      <c r="AJ22" s="23" t="str">
        <f t="shared" si="5"/>
        <v/>
      </c>
      <c r="AK22" s="24" t="str">
        <f t="shared" si="6"/>
        <v/>
      </c>
      <c r="AL22" s="24" t="str">
        <f t="shared" si="7"/>
        <v/>
      </c>
      <c r="AM22" s="23" t="str">
        <f>IF($B22="","",MAX(計算!$C22:$AG22))</f>
        <v/>
      </c>
      <c r="AN22" s="23" t="str">
        <f>IF($B22="","",SUM(計算!$C52:$AG52))</f>
        <v/>
      </c>
    </row>
    <row r="23" spans="1:40" ht="17.100000000000001" customHeight="1" x14ac:dyDescent="0.25">
      <c r="A23" s="20">
        <v>14</v>
      </c>
      <c r="B23" s="21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3" t="str">
        <f t="shared" si="3"/>
        <v/>
      </c>
      <c r="AI23" s="23" t="str">
        <f t="shared" si="4"/>
        <v/>
      </c>
      <c r="AJ23" s="23" t="str">
        <f t="shared" si="5"/>
        <v/>
      </c>
      <c r="AK23" s="24" t="str">
        <f t="shared" si="6"/>
        <v/>
      </c>
      <c r="AL23" s="24" t="str">
        <f t="shared" si="7"/>
        <v/>
      </c>
      <c r="AM23" s="23" t="str">
        <f>IF($B23="","",MAX(計算!$C23:$AG23))</f>
        <v/>
      </c>
      <c r="AN23" s="23" t="str">
        <f>IF($B23="","",SUM(計算!$C53:$AG53))</f>
        <v/>
      </c>
    </row>
    <row r="24" spans="1:40" ht="17.100000000000001" customHeight="1" x14ac:dyDescent="0.25">
      <c r="A24" s="20">
        <v>15</v>
      </c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3" t="str">
        <f t="shared" si="3"/>
        <v/>
      </c>
      <c r="AI24" s="23" t="str">
        <f t="shared" si="4"/>
        <v/>
      </c>
      <c r="AJ24" s="23" t="str">
        <f t="shared" si="5"/>
        <v/>
      </c>
      <c r="AK24" s="24" t="str">
        <f t="shared" si="6"/>
        <v/>
      </c>
      <c r="AL24" s="24" t="str">
        <f t="shared" si="7"/>
        <v/>
      </c>
      <c r="AM24" s="23" t="str">
        <f>IF($B24="","",MAX(計算!$C24:$AG24))</f>
        <v/>
      </c>
      <c r="AN24" s="23" t="str">
        <f>IF($B24="","",SUM(計算!$C54:$AG54))</f>
        <v/>
      </c>
    </row>
    <row r="25" spans="1:40" ht="17.100000000000001" customHeight="1" x14ac:dyDescent="0.25">
      <c r="A25" s="20">
        <v>16</v>
      </c>
      <c r="B25" s="21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3" t="str">
        <f t="shared" si="3"/>
        <v/>
      </c>
      <c r="AI25" s="23" t="str">
        <f t="shared" si="4"/>
        <v/>
      </c>
      <c r="AJ25" s="23" t="str">
        <f t="shared" si="5"/>
        <v/>
      </c>
      <c r="AK25" s="24" t="str">
        <f t="shared" si="6"/>
        <v/>
      </c>
      <c r="AL25" s="24" t="str">
        <f t="shared" si="7"/>
        <v/>
      </c>
      <c r="AM25" s="23" t="str">
        <f>IF($B25="","",MAX(計算!$C25:$AG25))</f>
        <v/>
      </c>
      <c r="AN25" s="23" t="str">
        <f>IF($B25="","",SUM(計算!$C55:$AG55))</f>
        <v/>
      </c>
    </row>
    <row r="26" spans="1:40" ht="17.100000000000001" customHeight="1" x14ac:dyDescent="0.25">
      <c r="A26" s="20">
        <v>17</v>
      </c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3" t="str">
        <f t="shared" si="3"/>
        <v/>
      </c>
      <c r="AI26" s="23" t="str">
        <f t="shared" si="4"/>
        <v/>
      </c>
      <c r="AJ26" s="23" t="str">
        <f t="shared" si="5"/>
        <v/>
      </c>
      <c r="AK26" s="24" t="str">
        <f t="shared" si="6"/>
        <v/>
      </c>
      <c r="AL26" s="24" t="str">
        <f t="shared" si="7"/>
        <v/>
      </c>
      <c r="AM26" s="23" t="str">
        <f>IF($B26="","",MAX(計算!$C26:$AG26))</f>
        <v/>
      </c>
      <c r="AN26" s="23" t="str">
        <f>IF($B26="","",SUM(計算!$C56:$AG56))</f>
        <v/>
      </c>
    </row>
    <row r="27" spans="1:40" ht="17.100000000000001" customHeight="1" x14ac:dyDescent="0.25">
      <c r="A27" s="20">
        <v>18</v>
      </c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3" t="str">
        <f t="shared" si="3"/>
        <v/>
      </c>
      <c r="AI27" s="23" t="str">
        <f t="shared" si="4"/>
        <v/>
      </c>
      <c r="AJ27" s="23" t="str">
        <f t="shared" si="5"/>
        <v/>
      </c>
      <c r="AK27" s="24" t="str">
        <f t="shared" si="6"/>
        <v/>
      </c>
      <c r="AL27" s="24" t="str">
        <f t="shared" si="7"/>
        <v/>
      </c>
      <c r="AM27" s="23" t="str">
        <f>IF($B27="","",MAX(計算!$C27:$AG27))</f>
        <v/>
      </c>
      <c r="AN27" s="23" t="str">
        <f>IF($B27="","",SUM(計算!$C57:$AG57))</f>
        <v/>
      </c>
    </row>
    <row r="28" spans="1:40" ht="17.100000000000001" customHeight="1" x14ac:dyDescent="0.25">
      <c r="A28" s="20">
        <v>19</v>
      </c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3" t="str">
        <f t="shared" si="3"/>
        <v/>
      </c>
      <c r="AI28" s="23" t="str">
        <f t="shared" si="4"/>
        <v/>
      </c>
      <c r="AJ28" s="23" t="str">
        <f t="shared" si="5"/>
        <v/>
      </c>
      <c r="AK28" s="24" t="str">
        <f t="shared" si="6"/>
        <v/>
      </c>
      <c r="AL28" s="24" t="str">
        <f t="shared" si="7"/>
        <v/>
      </c>
      <c r="AM28" s="23" t="str">
        <f>IF($B28="","",MAX(計算!$C28:$AG28))</f>
        <v/>
      </c>
      <c r="AN28" s="23" t="str">
        <f>IF($B28="","",SUM(計算!$C58:$AG58))</f>
        <v/>
      </c>
    </row>
    <row r="29" spans="1:40" ht="17.100000000000001" customHeight="1" x14ac:dyDescent="0.25">
      <c r="A29" s="20">
        <v>20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3" t="str">
        <f t="shared" si="3"/>
        <v/>
      </c>
      <c r="AI29" s="23" t="str">
        <f t="shared" si="4"/>
        <v/>
      </c>
      <c r="AJ29" s="23" t="str">
        <f t="shared" si="5"/>
        <v/>
      </c>
      <c r="AK29" s="24" t="str">
        <f t="shared" si="6"/>
        <v/>
      </c>
      <c r="AL29" s="24" t="str">
        <f t="shared" si="7"/>
        <v/>
      </c>
      <c r="AM29" s="23" t="str">
        <f>IF($B29="","",MAX(計算!$C29:$AG29))</f>
        <v/>
      </c>
      <c r="AN29" s="23" t="str">
        <f>IF($B29="","",SUM(計算!$C59:$AG59))</f>
        <v/>
      </c>
    </row>
    <row r="30" spans="1:40" ht="24" customHeight="1" x14ac:dyDescent="0.25">
      <c r="B30" s="25" t="s">
        <v>65</v>
      </c>
      <c r="AH30" s="26" t="s">
        <v>66</v>
      </c>
      <c r="AI30" s="26" t="s">
        <v>67</v>
      </c>
    </row>
    <row r="31" spans="1:40" ht="14.1" customHeight="1" x14ac:dyDescent="0.25">
      <c r="A31" s="27" t="str">
        <f>IF(設定!$A$13="","",設定!$I$13&amp;"")</f>
        <v>水色</v>
      </c>
      <c r="B31" s="14" t="str">
        <f>IF(設定!$A$13="","",設定!$A$13)</f>
        <v>早番</v>
      </c>
      <c r="C31" s="28" t="str">
        <f t="shared" ref="C31:L38" si="8">IF(OR($B31="",C$7=""),"",COUNTIF(C$10:C$29,$B31))</f>
        <v/>
      </c>
      <c r="D31" s="28" t="str">
        <f t="shared" si="8"/>
        <v/>
      </c>
      <c r="E31" s="28" t="str">
        <f t="shared" si="8"/>
        <v/>
      </c>
      <c r="F31" s="28" t="str">
        <f t="shared" si="8"/>
        <v/>
      </c>
      <c r="G31" s="28" t="str">
        <f t="shared" si="8"/>
        <v/>
      </c>
      <c r="H31" s="28" t="str">
        <f t="shared" si="8"/>
        <v/>
      </c>
      <c r="I31" s="28" t="str">
        <f t="shared" si="8"/>
        <v/>
      </c>
      <c r="J31" s="28" t="str">
        <f t="shared" si="8"/>
        <v/>
      </c>
      <c r="K31" s="28" t="str">
        <f t="shared" si="8"/>
        <v/>
      </c>
      <c r="L31" s="28" t="str">
        <f t="shared" si="8"/>
        <v/>
      </c>
      <c r="M31" s="28" t="str">
        <f t="shared" ref="M31:V38" si="9">IF(OR($B31="",M$7=""),"",COUNTIF(M$10:M$29,$B31))</f>
        <v/>
      </c>
      <c r="N31" s="28" t="str">
        <f t="shared" si="9"/>
        <v/>
      </c>
      <c r="O31" s="28" t="str">
        <f t="shared" si="9"/>
        <v/>
      </c>
      <c r="P31" s="28" t="str">
        <f t="shared" si="9"/>
        <v/>
      </c>
      <c r="Q31" s="28" t="str">
        <f t="shared" si="9"/>
        <v/>
      </c>
      <c r="R31" s="28" t="str">
        <f t="shared" si="9"/>
        <v/>
      </c>
      <c r="S31" s="28" t="str">
        <f t="shared" si="9"/>
        <v/>
      </c>
      <c r="T31" s="28" t="str">
        <f t="shared" si="9"/>
        <v/>
      </c>
      <c r="U31" s="28" t="str">
        <f t="shared" si="9"/>
        <v/>
      </c>
      <c r="V31" s="28" t="str">
        <f t="shared" si="9"/>
        <v/>
      </c>
      <c r="W31" s="28" t="str">
        <f t="shared" ref="W31:AG38" si="10">IF(OR($B31="",W$7=""),"",COUNTIF(W$10:W$29,$B31))</f>
        <v/>
      </c>
      <c r="X31" s="28" t="str">
        <f t="shared" si="10"/>
        <v/>
      </c>
      <c r="Y31" s="28" t="str">
        <f t="shared" si="10"/>
        <v/>
      </c>
      <c r="Z31" s="28" t="str">
        <f t="shared" si="10"/>
        <v/>
      </c>
      <c r="AA31" s="28" t="str">
        <f t="shared" si="10"/>
        <v/>
      </c>
      <c r="AB31" s="28" t="str">
        <f t="shared" si="10"/>
        <v/>
      </c>
      <c r="AC31" s="28" t="str">
        <f t="shared" si="10"/>
        <v/>
      </c>
      <c r="AD31" s="28" t="str">
        <f t="shared" si="10"/>
        <v/>
      </c>
      <c r="AE31" s="28" t="str">
        <f t="shared" si="10"/>
        <v/>
      </c>
      <c r="AF31" s="28" t="str">
        <f t="shared" si="10"/>
        <v/>
      </c>
      <c r="AG31" s="28" t="str">
        <f t="shared" si="10"/>
        <v/>
      </c>
      <c r="AH31" s="29">
        <f>IF($B31="",0,N(設定!$J$13))</f>
        <v>1</v>
      </c>
      <c r="AI31" s="29">
        <f>IF($B31="",0,N(設定!$K$13))</f>
        <v>1</v>
      </c>
    </row>
    <row r="32" spans="1:40" ht="14.1" customHeight="1" x14ac:dyDescent="0.25">
      <c r="A32" s="27" t="str">
        <f>IF(設定!$A$14="","",設定!$I$14&amp;"")</f>
        <v>黄色</v>
      </c>
      <c r="B32" s="14" t="str">
        <f>IF(設定!$A$14="","",設定!$A$14)</f>
        <v>日勤</v>
      </c>
      <c r="C32" s="28" t="str">
        <f t="shared" si="8"/>
        <v/>
      </c>
      <c r="D32" s="28" t="str">
        <f t="shared" si="8"/>
        <v/>
      </c>
      <c r="E32" s="28" t="str">
        <f t="shared" si="8"/>
        <v/>
      </c>
      <c r="F32" s="28" t="str">
        <f t="shared" si="8"/>
        <v/>
      </c>
      <c r="G32" s="28" t="str">
        <f t="shared" si="8"/>
        <v/>
      </c>
      <c r="H32" s="28" t="str">
        <f t="shared" si="8"/>
        <v/>
      </c>
      <c r="I32" s="28" t="str">
        <f t="shared" si="8"/>
        <v/>
      </c>
      <c r="J32" s="28" t="str">
        <f t="shared" si="8"/>
        <v/>
      </c>
      <c r="K32" s="28" t="str">
        <f t="shared" si="8"/>
        <v/>
      </c>
      <c r="L32" s="28" t="str">
        <f t="shared" si="8"/>
        <v/>
      </c>
      <c r="M32" s="28" t="str">
        <f t="shared" si="9"/>
        <v/>
      </c>
      <c r="N32" s="28" t="str">
        <f t="shared" si="9"/>
        <v/>
      </c>
      <c r="O32" s="28" t="str">
        <f t="shared" si="9"/>
        <v/>
      </c>
      <c r="P32" s="28" t="str">
        <f t="shared" si="9"/>
        <v/>
      </c>
      <c r="Q32" s="28" t="str">
        <f t="shared" si="9"/>
        <v/>
      </c>
      <c r="R32" s="28" t="str">
        <f t="shared" si="9"/>
        <v/>
      </c>
      <c r="S32" s="28" t="str">
        <f t="shared" si="9"/>
        <v/>
      </c>
      <c r="T32" s="28" t="str">
        <f t="shared" si="9"/>
        <v/>
      </c>
      <c r="U32" s="28" t="str">
        <f t="shared" si="9"/>
        <v/>
      </c>
      <c r="V32" s="28" t="str">
        <f t="shared" si="9"/>
        <v/>
      </c>
      <c r="W32" s="28" t="str">
        <f t="shared" si="10"/>
        <v/>
      </c>
      <c r="X32" s="28" t="str">
        <f t="shared" si="10"/>
        <v/>
      </c>
      <c r="Y32" s="28" t="str">
        <f t="shared" si="10"/>
        <v/>
      </c>
      <c r="Z32" s="28" t="str">
        <f t="shared" si="10"/>
        <v/>
      </c>
      <c r="AA32" s="28" t="str">
        <f t="shared" si="10"/>
        <v/>
      </c>
      <c r="AB32" s="28" t="str">
        <f t="shared" si="10"/>
        <v/>
      </c>
      <c r="AC32" s="28" t="str">
        <f t="shared" si="10"/>
        <v/>
      </c>
      <c r="AD32" s="28" t="str">
        <f t="shared" si="10"/>
        <v/>
      </c>
      <c r="AE32" s="28" t="str">
        <f t="shared" si="10"/>
        <v/>
      </c>
      <c r="AF32" s="28" t="str">
        <f t="shared" si="10"/>
        <v/>
      </c>
      <c r="AG32" s="28" t="str">
        <f t="shared" si="10"/>
        <v/>
      </c>
      <c r="AH32" s="29">
        <f>IF($B32="",0,N(設定!$J$14))</f>
        <v>1</v>
      </c>
      <c r="AI32" s="29">
        <f>IF($B32="",0,N(設定!$K$14))</f>
        <v>0</v>
      </c>
    </row>
    <row r="33" spans="1:40" ht="14.1" customHeight="1" x14ac:dyDescent="0.25">
      <c r="A33" s="27" t="str">
        <f>IF(設定!$A$15="","",設定!$I$15&amp;"")</f>
        <v>橙</v>
      </c>
      <c r="B33" s="14" t="str">
        <f>IF(設定!$A$15="","",設定!$A$15)</f>
        <v>遅番</v>
      </c>
      <c r="C33" s="28" t="str">
        <f t="shared" si="8"/>
        <v/>
      </c>
      <c r="D33" s="28" t="str">
        <f t="shared" si="8"/>
        <v/>
      </c>
      <c r="E33" s="28" t="str">
        <f t="shared" si="8"/>
        <v/>
      </c>
      <c r="F33" s="28" t="str">
        <f t="shared" si="8"/>
        <v/>
      </c>
      <c r="G33" s="28" t="str">
        <f t="shared" si="8"/>
        <v/>
      </c>
      <c r="H33" s="28" t="str">
        <f t="shared" si="8"/>
        <v/>
      </c>
      <c r="I33" s="28" t="str">
        <f t="shared" si="8"/>
        <v/>
      </c>
      <c r="J33" s="28" t="str">
        <f t="shared" si="8"/>
        <v/>
      </c>
      <c r="K33" s="28" t="str">
        <f t="shared" si="8"/>
        <v/>
      </c>
      <c r="L33" s="28" t="str">
        <f t="shared" si="8"/>
        <v/>
      </c>
      <c r="M33" s="28" t="str">
        <f t="shared" si="9"/>
        <v/>
      </c>
      <c r="N33" s="28" t="str">
        <f t="shared" si="9"/>
        <v/>
      </c>
      <c r="O33" s="28" t="str">
        <f t="shared" si="9"/>
        <v/>
      </c>
      <c r="P33" s="28" t="str">
        <f t="shared" si="9"/>
        <v/>
      </c>
      <c r="Q33" s="28" t="str">
        <f t="shared" si="9"/>
        <v/>
      </c>
      <c r="R33" s="28" t="str">
        <f t="shared" si="9"/>
        <v/>
      </c>
      <c r="S33" s="28" t="str">
        <f t="shared" si="9"/>
        <v/>
      </c>
      <c r="T33" s="28" t="str">
        <f t="shared" si="9"/>
        <v/>
      </c>
      <c r="U33" s="28" t="str">
        <f t="shared" si="9"/>
        <v/>
      </c>
      <c r="V33" s="28" t="str">
        <f t="shared" si="9"/>
        <v/>
      </c>
      <c r="W33" s="28" t="str">
        <f t="shared" si="10"/>
        <v/>
      </c>
      <c r="X33" s="28" t="str">
        <f t="shared" si="10"/>
        <v/>
      </c>
      <c r="Y33" s="28" t="str">
        <f t="shared" si="10"/>
        <v/>
      </c>
      <c r="Z33" s="28" t="str">
        <f t="shared" si="10"/>
        <v/>
      </c>
      <c r="AA33" s="28" t="str">
        <f t="shared" si="10"/>
        <v/>
      </c>
      <c r="AB33" s="28" t="str">
        <f t="shared" si="10"/>
        <v/>
      </c>
      <c r="AC33" s="28" t="str">
        <f t="shared" si="10"/>
        <v/>
      </c>
      <c r="AD33" s="28" t="str">
        <f t="shared" si="10"/>
        <v/>
      </c>
      <c r="AE33" s="28" t="str">
        <f t="shared" si="10"/>
        <v/>
      </c>
      <c r="AF33" s="28" t="str">
        <f t="shared" si="10"/>
        <v/>
      </c>
      <c r="AG33" s="28" t="str">
        <f t="shared" si="10"/>
        <v/>
      </c>
      <c r="AH33" s="29">
        <f>IF($B33="",0,N(設定!$J$15))</f>
        <v>1</v>
      </c>
      <c r="AI33" s="29">
        <f>IF($B33="",0,N(設定!$K$15))</f>
        <v>1</v>
      </c>
    </row>
    <row r="34" spans="1:40" ht="14.1" customHeight="1" x14ac:dyDescent="0.25">
      <c r="A34" s="27" t="str">
        <f>IF(設定!$A$16="","",設定!$I$16&amp;"")</f>
        <v>紫</v>
      </c>
      <c r="B34" s="14" t="str">
        <f>IF(設定!$A$16="","",設定!$A$16)</f>
        <v>夜勤</v>
      </c>
      <c r="C34" s="28" t="str">
        <f t="shared" si="8"/>
        <v/>
      </c>
      <c r="D34" s="28" t="str">
        <f t="shared" si="8"/>
        <v/>
      </c>
      <c r="E34" s="28" t="str">
        <f t="shared" si="8"/>
        <v/>
      </c>
      <c r="F34" s="28" t="str">
        <f t="shared" si="8"/>
        <v/>
      </c>
      <c r="G34" s="28" t="str">
        <f t="shared" si="8"/>
        <v/>
      </c>
      <c r="H34" s="28" t="str">
        <f t="shared" si="8"/>
        <v/>
      </c>
      <c r="I34" s="28" t="str">
        <f t="shared" si="8"/>
        <v/>
      </c>
      <c r="J34" s="28" t="str">
        <f t="shared" si="8"/>
        <v/>
      </c>
      <c r="K34" s="28" t="str">
        <f t="shared" si="8"/>
        <v/>
      </c>
      <c r="L34" s="28" t="str">
        <f t="shared" si="8"/>
        <v/>
      </c>
      <c r="M34" s="28" t="str">
        <f t="shared" si="9"/>
        <v/>
      </c>
      <c r="N34" s="28" t="str">
        <f t="shared" si="9"/>
        <v/>
      </c>
      <c r="O34" s="28" t="str">
        <f t="shared" si="9"/>
        <v/>
      </c>
      <c r="P34" s="28" t="str">
        <f t="shared" si="9"/>
        <v/>
      </c>
      <c r="Q34" s="28" t="str">
        <f t="shared" si="9"/>
        <v/>
      </c>
      <c r="R34" s="28" t="str">
        <f t="shared" si="9"/>
        <v/>
      </c>
      <c r="S34" s="28" t="str">
        <f t="shared" si="9"/>
        <v/>
      </c>
      <c r="T34" s="28" t="str">
        <f t="shared" si="9"/>
        <v/>
      </c>
      <c r="U34" s="28" t="str">
        <f t="shared" si="9"/>
        <v/>
      </c>
      <c r="V34" s="28" t="str">
        <f t="shared" si="9"/>
        <v/>
      </c>
      <c r="W34" s="28" t="str">
        <f t="shared" si="10"/>
        <v/>
      </c>
      <c r="X34" s="28" t="str">
        <f t="shared" si="10"/>
        <v/>
      </c>
      <c r="Y34" s="28" t="str">
        <f t="shared" si="10"/>
        <v/>
      </c>
      <c r="Z34" s="28" t="str">
        <f t="shared" si="10"/>
        <v/>
      </c>
      <c r="AA34" s="28" t="str">
        <f t="shared" si="10"/>
        <v/>
      </c>
      <c r="AB34" s="28" t="str">
        <f t="shared" si="10"/>
        <v/>
      </c>
      <c r="AC34" s="28" t="str">
        <f t="shared" si="10"/>
        <v/>
      </c>
      <c r="AD34" s="28" t="str">
        <f t="shared" si="10"/>
        <v/>
      </c>
      <c r="AE34" s="28" t="str">
        <f t="shared" si="10"/>
        <v/>
      </c>
      <c r="AF34" s="28" t="str">
        <f t="shared" si="10"/>
        <v/>
      </c>
      <c r="AG34" s="28" t="str">
        <f t="shared" si="10"/>
        <v/>
      </c>
      <c r="AH34" s="29">
        <f>IF($B34="",0,N(設定!$J$16))</f>
        <v>0</v>
      </c>
      <c r="AI34" s="29">
        <f>IF($B34="",0,N(設定!$K$16))</f>
        <v>0</v>
      </c>
    </row>
    <row r="35" spans="1:40" ht="14.1" customHeight="1" x14ac:dyDescent="0.25">
      <c r="A35" s="27" t="str">
        <f>IF(設定!$A$17="","",設定!$I$17&amp;"")</f>
        <v>青</v>
      </c>
      <c r="B35" s="14" t="str">
        <f>IF(設定!$A$17="","",設定!$A$17)</f>
        <v>明け</v>
      </c>
      <c r="C35" s="28" t="str">
        <f t="shared" si="8"/>
        <v/>
      </c>
      <c r="D35" s="28" t="str">
        <f t="shared" si="8"/>
        <v/>
      </c>
      <c r="E35" s="28" t="str">
        <f t="shared" si="8"/>
        <v/>
      </c>
      <c r="F35" s="28" t="str">
        <f t="shared" si="8"/>
        <v/>
      </c>
      <c r="G35" s="28" t="str">
        <f t="shared" si="8"/>
        <v/>
      </c>
      <c r="H35" s="28" t="str">
        <f t="shared" si="8"/>
        <v/>
      </c>
      <c r="I35" s="28" t="str">
        <f t="shared" si="8"/>
        <v/>
      </c>
      <c r="J35" s="28" t="str">
        <f t="shared" si="8"/>
        <v/>
      </c>
      <c r="K35" s="28" t="str">
        <f t="shared" si="8"/>
        <v/>
      </c>
      <c r="L35" s="28" t="str">
        <f t="shared" si="8"/>
        <v/>
      </c>
      <c r="M35" s="28" t="str">
        <f t="shared" si="9"/>
        <v/>
      </c>
      <c r="N35" s="28" t="str">
        <f t="shared" si="9"/>
        <v/>
      </c>
      <c r="O35" s="28" t="str">
        <f t="shared" si="9"/>
        <v/>
      </c>
      <c r="P35" s="28" t="str">
        <f t="shared" si="9"/>
        <v/>
      </c>
      <c r="Q35" s="28" t="str">
        <f t="shared" si="9"/>
        <v/>
      </c>
      <c r="R35" s="28" t="str">
        <f t="shared" si="9"/>
        <v/>
      </c>
      <c r="S35" s="28" t="str">
        <f t="shared" si="9"/>
        <v/>
      </c>
      <c r="T35" s="28" t="str">
        <f t="shared" si="9"/>
        <v/>
      </c>
      <c r="U35" s="28" t="str">
        <f t="shared" si="9"/>
        <v/>
      </c>
      <c r="V35" s="28" t="str">
        <f t="shared" si="9"/>
        <v/>
      </c>
      <c r="W35" s="28" t="str">
        <f t="shared" si="10"/>
        <v/>
      </c>
      <c r="X35" s="28" t="str">
        <f t="shared" si="10"/>
        <v/>
      </c>
      <c r="Y35" s="28" t="str">
        <f t="shared" si="10"/>
        <v/>
      </c>
      <c r="Z35" s="28" t="str">
        <f t="shared" si="10"/>
        <v/>
      </c>
      <c r="AA35" s="28" t="str">
        <f t="shared" si="10"/>
        <v/>
      </c>
      <c r="AB35" s="28" t="str">
        <f t="shared" si="10"/>
        <v/>
      </c>
      <c r="AC35" s="28" t="str">
        <f t="shared" si="10"/>
        <v/>
      </c>
      <c r="AD35" s="28" t="str">
        <f t="shared" si="10"/>
        <v/>
      </c>
      <c r="AE35" s="28" t="str">
        <f t="shared" si="10"/>
        <v/>
      </c>
      <c r="AF35" s="28" t="str">
        <f t="shared" si="10"/>
        <v/>
      </c>
      <c r="AG35" s="28" t="str">
        <f t="shared" si="10"/>
        <v/>
      </c>
      <c r="AH35" s="29">
        <f>IF($B35="",0,N(設定!$J$17))</f>
        <v>0</v>
      </c>
      <c r="AI35" s="29">
        <f>IF($B35="",0,N(設定!$K$17))</f>
        <v>0</v>
      </c>
    </row>
    <row r="36" spans="1:40" ht="14.1" customHeight="1" x14ac:dyDescent="0.25">
      <c r="A36" s="27" t="str">
        <f>IF(設定!$A$18="","",設定!$I$18&amp;"")</f>
        <v>灰色</v>
      </c>
      <c r="B36" s="14" t="str">
        <f>IF(設定!$A$18="","",設定!$A$18)</f>
        <v>休</v>
      </c>
      <c r="C36" s="28" t="str">
        <f t="shared" si="8"/>
        <v/>
      </c>
      <c r="D36" s="28" t="str">
        <f t="shared" si="8"/>
        <v/>
      </c>
      <c r="E36" s="28" t="str">
        <f t="shared" si="8"/>
        <v/>
      </c>
      <c r="F36" s="28" t="str">
        <f t="shared" si="8"/>
        <v/>
      </c>
      <c r="G36" s="28" t="str">
        <f t="shared" si="8"/>
        <v/>
      </c>
      <c r="H36" s="28" t="str">
        <f t="shared" si="8"/>
        <v/>
      </c>
      <c r="I36" s="28" t="str">
        <f t="shared" si="8"/>
        <v/>
      </c>
      <c r="J36" s="28" t="str">
        <f t="shared" si="8"/>
        <v/>
      </c>
      <c r="K36" s="28" t="str">
        <f t="shared" si="8"/>
        <v/>
      </c>
      <c r="L36" s="28" t="str">
        <f t="shared" si="8"/>
        <v/>
      </c>
      <c r="M36" s="28" t="str">
        <f t="shared" si="9"/>
        <v/>
      </c>
      <c r="N36" s="28" t="str">
        <f t="shared" si="9"/>
        <v/>
      </c>
      <c r="O36" s="28" t="str">
        <f t="shared" si="9"/>
        <v/>
      </c>
      <c r="P36" s="28" t="str">
        <f t="shared" si="9"/>
        <v/>
      </c>
      <c r="Q36" s="28" t="str">
        <f t="shared" si="9"/>
        <v/>
      </c>
      <c r="R36" s="28" t="str">
        <f t="shared" si="9"/>
        <v/>
      </c>
      <c r="S36" s="28" t="str">
        <f t="shared" si="9"/>
        <v/>
      </c>
      <c r="T36" s="28" t="str">
        <f t="shared" si="9"/>
        <v/>
      </c>
      <c r="U36" s="28" t="str">
        <f t="shared" si="9"/>
        <v/>
      </c>
      <c r="V36" s="28" t="str">
        <f t="shared" si="9"/>
        <v/>
      </c>
      <c r="W36" s="28" t="str">
        <f t="shared" si="10"/>
        <v/>
      </c>
      <c r="X36" s="28" t="str">
        <f t="shared" si="10"/>
        <v/>
      </c>
      <c r="Y36" s="28" t="str">
        <f t="shared" si="10"/>
        <v/>
      </c>
      <c r="Z36" s="28" t="str">
        <f t="shared" si="10"/>
        <v/>
      </c>
      <c r="AA36" s="28" t="str">
        <f t="shared" si="10"/>
        <v/>
      </c>
      <c r="AB36" s="28" t="str">
        <f t="shared" si="10"/>
        <v/>
      </c>
      <c r="AC36" s="28" t="str">
        <f t="shared" si="10"/>
        <v/>
      </c>
      <c r="AD36" s="28" t="str">
        <f t="shared" si="10"/>
        <v/>
      </c>
      <c r="AE36" s="28" t="str">
        <f t="shared" si="10"/>
        <v/>
      </c>
      <c r="AF36" s="28" t="str">
        <f t="shared" si="10"/>
        <v/>
      </c>
      <c r="AG36" s="28" t="str">
        <f t="shared" si="10"/>
        <v/>
      </c>
      <c r="AH36" s="29">
        <f>IF($B36="",0,N(設定!$J$18))</f>
        <v>0</v>
      </c>
      <c r="AI36" s="29">
        <f>IF($B36="",0,N(設定!$K$18))</f>
        <v>0</v>
      </c>
    </row>
    <row r="37" spans="1:40" ht="14.1" customHeight="1" x14ac:dyDescent="0.25">
      <c r="A37" s="27" t="str">
        <f>IF(設定!$A$19="","",設定!$I$19&amp;"")</f>
        <v>緑</v>
      </c>
      <c r="B37" s="14" t="str">
        <f>IF(設定!$A$19="","",設定!$A$19)</f>
        <v>有給</v>
      </c>
      <c r="C37" s="28" t="str">
        <f t="shared" si="8"/>
        <v/>
      </c>
      <c r="D37" s="28" t="str">
        <f t="shared" si="8"/>
        <v/>
      </c>
      <c r="E37" s="28" t="str">
        <f t="shared" si="8"/>
        <v/>
      </c>
      <c r="F37" s="28" t="str">
        <f t="shared" si="8"/>
        <v/>
      </c>
      <c r="G37" s="28" t="str">
        <f t="shared" si="8"/>
        <v/>
      </c>
      <c r="H37" s="28" t="str">
        <f t="shared" si="8"/>
        <v/>
      </c>
      <c r="I37" s="28" t="str">
        <f t="shared" si="8"/>
        <v/>
      </c>
      <c r="J37" s="28" t="str">
        <f t="shared" si="8"/>
        <v/>
      </c>
      <c r="K37" s="28" t="str">
        <f t="shared" si="8"/>
        <v/>
      </c>
      <c r="L37" s="28" t="str">
        <f t="shared" si="8"/>
        <v/>
      </c>
      <c r="M37" s="28" t="str">
        <f t="shared" si="9"/>
        <v/>
      </c>
      <c r="N37" s="28" t="str">
        <f t="shared" si="9"/>
        <v/>
      </c>
      <c r="O37" s="28" t="str">
        <f t="shared" si="9"/>
        <v/>
      </c>
      <c r="P37" s="28" t="str">
        <f t="shared" si="9"/>
        <v/>
      </c>
      <c r="Q37" s="28" t="str">
        <f t="shared" si="9"/>
        <v/>
      </c>
      <c r="R37" s="28" t="str">
        <f t="shared" si="9"/>
        <v/>
      </c>
      <c r="S37" s="28" t="str">
        <f t="shared" si="9"/>
        <v/>
      </c>
      <c r="T37" s="28" t="str">
        <f t="shared" si="9"/>
        <v/>
      </c>
      <c r="U37" s="28" t="str">
        <f t="shared" si="9"/>
        <v/>
      </c>
      <c r="V37" s="28" t="str">
        <f t="shared" si="9"/>
        <v/>
      </c>
      <c r="W37" s="28" t="str">
        <f t="shared" si="10"/>
        <v/>
      </c>
      <c r="X37" s="28" t="str">
        <f t="shared" si="10"/>
        <v/>
      </c>
      <c r="Y37" s="28" t="str">
        <f t="shared" si="10"/>
        <v/>
      </c>
      <c r="Z37" s="28" t="str">
        <f t="shared" si="10"/>
        <v/>
      </c>
      <c r="AA37" s="28" t="str">
        <f t="shared" si="10"/>
        <v/>
      </c>
      <c r="AB37" s="28" t="str">
        <f t="shared" si="10"/>
        <v/>
      </c>
      <c r="AC37" s="28" t="str">
        <f t="shared" si="10"/>
        <v/>
      </c>
      <c r="AD37" s="28" t="str">
        <f t="shared" si="10"/>
        <v/>
      </c>
      <c r="AE37" s="28" t="str">
        <f t="shared" si="10"/>
        <v/>
      </c>
      <c r="AF37" s="28" t="str">
        <f t="shared" si="10"/>
        <v/>
      </c>
      <c r="AG37" s="28" t="str">
        <f t="shared" si="10"/>
        <v/>
      </c>
      <c r="AH37" s="29">
        <f>IF($B37="",0,N(設定!$J$19))</f>
        <v>0</v>
      </c>
      <c r="AI37" s="29">
        <f>IF($B37="",0,N(設定!$K$19))</f>
        <v>0</v>
      </c>
    </row>
    <row r="38" spans="1:40" ht="14.1" customHeight="1" x14ac:dyDescent="0.25">
      <c r="A38" s="27" t="str">
        <f>IF(設定!$A$20="","",設定!$I$20&amp;"")</f>
        <v>桃色</v>
      </c>
      <c r="B38" s="14" t="str">
        <f>IF(設定!$A$20="","",設定!$A$20)</f>
        <v>希望休</v>
      </c>
      <c r="C38" s="28" t="str">
        <f t="shared" si="8"/>
        <v/>
      </c>
      <c r="D38" s="28" t="str">
        <f t="shared" si="8"/>
        <v/>
      </c>
      <c r="E38" s="28" t="str">
        <f t="shared" si="8"/>
        <v/>
      </c>
      <c r="F38" s="28" t="str">
        <f t="shared" si="8"/>
        <v/>
      </c>
      <c r="G38" s="28" t="str">
        <f t="shared" si="8"/>
        <v/>
      </c>
      <c r="H38" s="28" t="str">
        <f t="shared" si="8"/>
        <v/>
      </c>
      <c r="I38" s="28" t="str">
        <f t="shared" si="8"/>
        <v/>
      </c>
      <c r="J38" s="28" t="str">
        <f t="shared" si="8"/>
        <v/>
      </c>
      <c r="K38" s="28" t="str">
        <f t="shared" si="8"/>
        <v/>
      </c>
      <c r="L38" s="28" t="str">
        <f t="shared" si="8"/>
        <v/>
      </c>
      <c r="M38" s="28" t="str">
        <f t="shared" si="9"/>
        <v/>
      </c>
      <c r="N38" s="28" t="str">
        <f t="shared" si="9"/>
        <v/>
      </c>
      <c r="O38" s="28" t="str">
        <f t="shared" si="9"/>
        <v/>
      </c>
      <c r="P38" s="28" t="str">
        <f t="shared" si="9"/>
        <v/>
      </c>
      <c r="Q38" s="28" t="str">
        <f t="shared" si="9"/>
        <v/>
      </c>
      <c r="R38" s="28" t="str">
        <f t="shared" si="9"/>
        <v/>
      </c>
      <c r="S38" s="28" t="str">
        <f t="shared" si="9"/>
        <v/>
      </c>
      <c r="T38" s="28" t="str">
        <f t="shared" si="9"/>
        <v/>
      </c>
      <c r="U38" s="28" t="str">
        <f t="shared" si="9"/>
        <v/>
      </c>
      <c r="V38" s="28" t="str">
        <f t="shared" si="9"/>
        <v/>
      </c>
      <c r="W38" s="28" t="str">
        <f t="shared" si="10"/>
        <v/>
      </c>
      <c r="X38" s="28" t="str">
        <f t="shared" si="10"/>
        <v/>
      </c>
      <c r="Y38" s="28" t="str">
        <f t="shared" si="10"/>
        <v/>
      </c>
      <c r="Z38" s="28" t="str">
        <f t="shared" si="10"/>
        <v/>
      </c>
      <c r="AA38" s="28" t="str">
        <f t="shared" si="10"/>
        <v/>
      </c>
      <c r="AB38" s="28" t="str">
        <f t="shared" si="10"/>
        <v/>
      </c>
      <c r="AC38" s="28" t="str">
        <f t="shared" si="10"/>
        <v/>
      </c>
      <c r="AD38" s="28" t="str">
        <f t="shared" si="10"/>
        <v/>
      </c>
      <c r="AE38" s="28" t="str">
        <f t="shared" si="10"/>
        <v/>
      </c>
      <c r="AF38" s="28" t="str">
        <f t="shared" si="10"/>
        <v/>
      </c>
      <c r="AG38" s="28" t="str">
        <f t="shared" si="10"/>
        <v/>
      </c>
      <c r="AH38" s="29">
        <f>IF($B38="",0,N(設定!$J$20))</f>
        <v>0</v>
      </c>
      <c r="AI38" s="29">
        <f>IF($B38="",0,N(設定!$K$20))</f>
        <v>0</v>
      </c>
    </row>
    <row r="39" spans="1:40" ht="16.5" x14ac:dyDescent="0.25">
      <c r="B39" s="25" t="s">
        <v>68</v>
      </c>
      <c r="C39" s="30" t="str">
        <f t="shared" ref="C39:AG39" si="11">IF(OR(C$7="",COUNTA(C$10:C$29)=0),"",IF(SUMPRODUCT(($B$31:$B$38&lt;&gt;"")*(C$31:C$38&lt;($AH$31:$AH$38*(1-C$6)+$AI$31:$AI$38*C$6)))&gt;0,"不足",""))</f>
        <v/>
      </c>
      <c r="D39" s="30" t="str">
        <f t="shared" si="11"/>
        <v/>
      </c>
      <c r="E39" s="30" t="str">
        <f t="shared" si="11"/>
        <v/>
      </c>
      <c r="F39" s="30" t="str">
        <f t="shared" si="11"/>
        <v/>
      </c>
      <c r="G39" s="30" t="str">
        <f t="shared" si="11"/>
        <v/>
      </c>
      <c r="H39" s="30" t="str">
        <f t="shared" si="11"/>
        <v/>
      </c>
      <c r="I39" s="30" t="str">
        <f t="shared" si="11"/>
        <v/>
      </c>
      <c r="J39" s="30" t="str">
        <f t="shared" si="11"/>
        <v/>
      </c>
      <c r="K39" s="30" t="str">
        <f t="shared" si="11"/>
        <v/>
      </c>
      <c r="L39" s="30" t="str">
        <f t="shared" si="11"/>
        <v/>
      </c>
      <c r="M39" s="30" t="str">
        <f t="shared" si="11"/>
        <v/>
      </c>
      <c r="N39" s="30" t="str">
        <f t="shared" si="11"/>
        <v/>
      </c>
      <c r="O39" s="30" t="str">
        <f t="shared" si="11"/>
        <v/>
      </c>
      <c r="P39" s="30" t="str">
        <f t="shared" si="11"/>
        <v/>
      </c>
      <c r="Q39" s="30" t="str">
        <f t="shared" si="11"/>
        <v/>
      </c>
      <c r="R39" s="30" t="str">
        <f t="shared" si="11"/>
        <v/>
      </c>
      <c r="S39" s="30" t="str">
        <f t="shared" si="11"/>
        <v/>
      </c>
      <c r="T39" s="30" t="str">
        <f t="shared" si="11"/>
        <v/>
      </c>
      <c r="U39" s="30" t="str">
        <f t="shared" si="11"/>
        <v/>
      </c>
      <c r="V39" s="30" t="str">
        <f t="shared" si="11"/>
        <v/>
      </c>
      <c r="W39" s="30" t="str">
        <f t="shared" si="11"/>
        <v/>
      </c>
      <c r="X39" s="30" t="str">
        <f t="shared" si="11"/>
        <v/>
      </c>
      <c r="Y39" s="30" t="str">
        <f t="shared" si="11"/>
        <v/>
      </c>
      <c r="Z39" s="30" t="str">
        <f t="shared" si="11"/>
        <v/>
      </c>
      <c r="AA39" s="30" t="str">
        <f t="shared" si="11"/>
        <v/>
      </c>
      <c r="AB39" s="30" t="str">
        <f t="shared" si="11"/>
        <v/>
      </c>
      <c r="AC39" s="30" t="str">
        <f t="shared" si="11"/>
        <v/>
      </c>
      <c r="AD39" s="30" t="str">
        <f t="shared" si="11"/>
        <v/>
      </c>
      <c r="AE39" s="30" t="str">
        <f t="shared" si="11"/>
        <v/>
      </c>
      <c r="AF39" s="30" t="str">
        <f t="shared" si="11"/>
        <v/>
      </c>
      <c r="AG39" s="30" t="str">
        <f t="shared" si="11"/>
        <v/>
      </c>
    </row>
    <row r="40" spans="1:40" ht="21.95" customHeight="1" x14ac:dyDescent="0.25">
      <c r="A40" s="50" t="s">
        <v>55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</row>
    <row r="42" spans="1:40" ht="39.950000000000003" customHeight="1" x14ac:dyDescent="0.25">
      <c r="A42" s="52" t="s">
        <v>69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</row>
    <row r="43" spans="1:40" ht="39.950000000000003" customHeight="1" x14ac:dyDescent="0.25">
      <c r="A43" s="52" t="s">
        <v>70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</row>
  </sheetData>
  <mergeCells count="18">
    <mergeCell ref="A43:AN43"/>
    <mergeCell ref="B7:B9"/>
    <mergeCell ref="AM7:AM9"/>
    <mergeCell ref="AK7:AK9"/>
    <mergeCell ref="X4:AC4"/>
    <mergeCell ref="A42:AN42"/>
    <mergeCell ref="I4:N4"/>
    <mergeCell ref="A40:AG40"/>
    <mergeCell ref="A7:A9"/>
    <mergeCell ref="AD4:AG4"/>
    <mergeCell ref="Y1:AN2"/>
    <mergeCell ref="AN7:AN9"/>
    <mergeCell ref="B4:H4"/>
    <mergeCell ref="AJ7:AJ9"/>
    <mergeCell ref="AH7:AH9"/>
    <mergeCell ref="AI7:AI9"/>
    <mergeCell ref="AL7:AL9"/>
    <mergeCell ref="A1:X2"/>
  </mergeCells>
  <conditionalFormatting sqref="B31:B38">
    <cfRule type="expression" dxfId="23" priority="4">
      <formula>$A31="水色"</formula>
    </cfRule>
    <cfRule type="expression" dxfId="22" priority="6">
      <formula>$A31="黄色"</formula>
    </cfRule>
    <cfRule type="expression" dxfId="21" priority="8">
      <formula>$A31="橙"</formula>
    </cfRule>
    <cfRule type="expression" dxfId="20" priority="10">
      <formula>$A31="紫"</formula>
    </cfRule>
    <cfRule type="expression" dxfId="19" priority="12">
      <formula>$A31="灰色"</formula>
    </cfRule>
    <cfRule type="expression" dxfId="18" priority="14">
      <formula>$A31="緑"</formula>
    </cfRule>
    <cfRule type="expression" dxfId="17" priority="16">
      <formula>$A31="桃色"</formula>
    </cfRule>
    <cfRule type="expression" dxfId="16" priority="18">
      <formula>$A31="青"</formula>
    </cfRule>
  </conditionalFormatting>
  <conditionalFormatting sqref="C7:AG9">
    <cfRule type="expression" dxfId="15" priority="1">
      <formula>OR(C$8="日",C$9="祝")</formula>
    </cfRule>
    <cfRule type="expression" dxfId="14" priority="2">
      <formula>C$8="土"</formula>
    </cfRule>
  </conditionalFormatting>
  <conditionalFormatting sqref="C10:AG29">
    <cfRule type="expression" dxfId="13" priority="3">
      <formula>AND(C10&lt;&gt;"",IFERROR(INDEX($A$31:$A$38,MATCH(C10,$B$31:$B$38,0)),"")="水色")</formula>
    </cfRule>
    <cfRule type="expression" dxfId="12" priority="5">
      <formula>AND(C10&lt;&gt;"",IFERROR(INDEX($A$31:$A$38,MATCH(C10,$B$31:$B$38,0)),"")="黄色")</formula>
    </cfRule>
    <cfRule type="expression" dxfId="11" priority="7">
      <formula>AND(C10&lt;&gt;"",IFERROR(INDEX($A$31:$A$38,MATCH(C10,$B$31:$B$38,0)),"")="橙")</formula>
    </cfRule>
    <cfRule type="expression" dxfId="10" priority="9">
      <formula>AND(C10&lt;&gt;"",IFERROR(INDEX($A$31:$A$38,MATCH(C10,$B$31:$B$38,0)),"")="紫")</formula>
    </cfRule>
    <cfRule type="expression" dxfId="9" priority="11">
      <formula>AND(C10&lt;&gt;"",IFERROR(INDEX($A$31:$A$38,MATCH(C10,$B$31:$B$38,0)),"")="灰色")</formula>
    </cfRule>
    <cfRule type="expression" dxfId="8" priority="13">
      <formula>AND(C10&lt;&gt;"",IFERROR(INDEX($A$31:$A$38,MATCH(C10,$B$31:$B$38,0)),"")="緑")</formula>
    </cfRule>
    <cfRule type="expression" dxfId="7" priority="15">
      <formula>AND(C10&lt;&gt;"",IFERROR(INDEX($A$31:$A$38,MATCH(C10,$B$31:$B$38,0)),"")="桃色")</formula>
    </cfRule>
    <cfRule type="expression" dxfId="6" priority="17">
      <formula>AND(C10&lt;&gt;"",IFERROR(INDEX($A$31:$A$38,MATCH(C10,$B$31:$B$38,0)),"")="青")</formula>
    </cfRule>
  </conditionalFormatting>
  <conditionalFormatting sqref="C31:AG38">
    <cfRule type="expression" dxfId="5" priority="22">
      <formula>AND(C$7&lt;&gt;"",$B31&lt;&gt;"",COUNTA(C$10:C$29)&gt;0,N(C31)&lt;IF(C$6=1,$AI31,$AH31))</formula>
    </cfRule>
  </conditionalFormatting>
  <conditionalFormatting sqref="C39:AG39">
    <cfRule type="expression" dxfId="4" priority="23">
      <formula>C39="不足"</formula>
    </cfRule>
  </conditionalFormatting>
  <conditionalFormatting sqref="AK10:AK29">
    <cfRule type="expression" dxfId="3" priority="19">
      <formula>AND(ISNUMBER(AK10),ISNUMBER($AD$4),AK10&gt;$AD$4)</formula>
    </cfRule>
  </conditionalFormatting>
  <conditionalFormatting sqref="AM10:AM29">
    <cfRule type="expression" dxfId="2" priority="20">
      <formula>AND(ISNUMBER(AM10),AM10&gt;=7)</formula>
    </cfRule>
  </conditionalFormatting>
  <conditionalFormatting sqref="AN10:AN29">
    <cfRule type="expression" dxfId="1" priority="21">
      <formula>AND(ISNUMBER(AN10),AN10&gt;=1)</formula>
    </cfRule>
  </conditionalFormatting>
  <dataValidations count="1">
    <dataValidation type="list" allowBlank="1" sqref="C10:AG29" xr:uid="{00000000-0002-0000-0200-000000000000}">
      <formula1>KubunName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5"/>
  <sheetViews>
    <sheetView showGridLines="0" workbookViewId="0"/>
  </sheetViews>
  <sheetFormatPr defaultRowHeight="15" x14ac:dyDescent="0.25"/>
  <cols>
    <col min="1" max="1" width="12.42578125" customWidth="1"/>
    <col min="2" max="2" width="6.42578125" customWidth="1"/>
    <col min="3" max="3" width="9" customWidth="1"/>
    <col min="4" max="6" width="7" customWidth="1"/>
    <col min="7" max="7" width="7.42578125" customWidth="1"/>
    <col min="8" max="8" width="7" customWidth="1"/>
    <col min="9" max="9" width="18" customWidth="1"/>
  </cols>
  <sheetData>
    <row r="1" spans="1:9" ht="21.95" customHeight="1" x14ac:dyDescent="0.25">
      <c r="A1" s="55" t="s">
        <v>71</v>
      </c>
      <c r="B1" s="49"/>
      <c r="C1" s="49"/>
      <c r="D1" s="49"/>
      <c r="E1" s="49"/>
      <c r="F1" s="49"/>
      <c r="G1" s="53" t="s">
        <v>72</v>
      </c>
      <c r="H1" s="49"/>
      <c r="I1" s="49"/>
    </row>
    <row r="2" spans="1:9" ht="14.1" customHeight="1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ht="5.0999999999999996" customHeight="1" x14ac:dyDescent="0.25"/>
    <row r="4" spans="1:9" ht="17.25" x14ac:dyDescent="0.25">
      <c r="A4" s="5" t="s">
        <v>61</v>
      </c>
      <c r="B4" s="51"/>
      <c r="C4" s="47"/>
      <c r="D4" s="47"/>
      <c r="F4" s="5" t="s">
        <v>73</v>
      </c>
      <c r="G4" s="59" t="str">
        <f>シフト表!$I$4</f>
        <v/>
      </c>
      <c r="H4" s="49"/>
      <c r="I4" s="15" t="str">
        <f>IF($B$4="","",IFERROR(MATCH($B$4,StaffList,0),""))</f>
        <v/>
      </c>
    </row>
    <row r="5" spans="1:9" ht="15.75" x14ac:dyDescent="0.25">
      <c r="A5" s="2" t="s">
        <v>74</v>
      </c>
    </row>
    <row r="7" spans="1:9" ht="30" customHeight="1" x14ac:dyDescent="0.25">
      <c r="A7" s="9" t="s">
        <v>75</v>
      </c>
      <c r="B7" s="9" t="s">
        <v>76</v>
      </c>
      <c r="C7" s="9" t="s">
        <v>77</v>
      </c>
      <c r="D7" s="9" t="s">
        <v>24</v>
      </c>
      <c r="E7" s="9" t="s">
        <v>25</v>
      </c>
      <c r="F7" s="9" t="s">
        <v>26</v>
      </c>
      <c r="G7" s="9" t="s">
        <v>28</v>
      </c>
      <c r="H7" s="9" t="s">
        <v>29</v>
      </c>
      <c r="I7" s="9" t="s">
        <v>78</v>
      </c>
    </row>
    <row r="8" spans="1:9" ht="16.5" x14ac:dyDescent="0.35">
      <c r="A8" s="31" t="str">
        <f>IF(シフト表!C$7="","",シフト表!C$7)</f>
        <v/>
      </c>
      <c r="B8" s="32" t="str">
        <f>IF($A8="","",MID("日月火水木金土",WEEKDAY($A8),1)&amp;IF(シフト表!C$9="祝","・祝",""))</f>
        <v/>
      </c>
      <c r="C8" s="32" t="str">
        <f>IF(OR($A8="",$I$4=""),"",INDEX(シフト表!$C$10:$AG$29,$I$4,1)&amp;"")</f>
        <v/>
      </c>
      <c r="D8" s="33" t="str">
        <f>IF($C8="","",IF(IFERROR(INDEX(設定!$C$13:$C$20,MATCH($C8,KubunName,0)),"")="","",IFERROR(INDEX(設定!$C$13:$C$20,MATCH($C8,KubunName,0)),"")))</f>
        <v/>
      </c>
      <c r="E8" s="33" t="str">
        <f>IF($C8="","",IF(IFERROR(INDEX(設定!$D$13:$D$20,MATCH($C8,KubunName,0)),"")="","",IFERROR(INDEX(設定!$D$13:$D$20,MATCH($C8,KubunName,0)),"")))</f>
        <v/>
      </c>
      <c r="F8" s="34" t="str">
        <f>IF($C8="","",IF(IFERROR(INDEX(設定!$E$13:$E$20,MATCH($C8,KubunName,0)),"")="","",IFERROR(INDEX(設定!$E$13:$E$20,MATCH($C8,KubunName,0)),"")))</f>
        <v/>
      </c>
      <c r="G8" s="35" t="str">
        <f t="shared" ref="G8:G38" si="0">IF($C8="","",IFERROR(INDEX(KubunHours,MATCH($C8,KubunName,0)),""))</f>
        <v/>
      </c>
      <c r="H8" s="35" t="str">
        <f t="shared" ref="H8:H38" si="1">IF($C8="","",IFERROR(INDEX(KubunShinya,MATCH($C8,KubunName,0)),""))</f>
        <v/>
      </c>
      <c r="I8" s="36"/>
    </row>
    <row r="9" spans="1:9" ht="16.5" x14ac:dyDescent="0.35">
      <c r="A9" s="31" t="str">
        <f>IF(シフト表!D$7="","",シフト表!D$7)</f>
        <v/>
      </c>
      <c r="B9" s="32" t="str">
        <f>IF($A9="","",MID("日月火水木金土",WEEKDAY($A9),1)&amp;IF(シフト表!D$9="祝","・祝",""))</f>
        <v/>
      </c>
      <c r="C9" s="32" t="str">
        <f>IF(OR($A9="",$I$4=""),"",INDEX(シフト表!$C$10:$AG$29,$I$4,2)&amp;"")</f>
        <v/>
      </c>
      <c r="D9" s="33" t="str">
        <f>IF($C9="","",IF(IFERROR(INDEX(設定!$C$13:$C$20,MATCH($C9,KubunName,0)),"")="","",IFERROR(INDEX(設定!$C$13:$C$20,MATCH($C9,KubunName,0)),"")))</f>
        <v/>
      </c>
      <c r="E9" s="33" t="str">
        <f>IF($C9="","",IF(IFERROR(INDEX(設定!$D$13:$D$20,MATCH($C9,KubunName,0)),"")="","",IFERROR(INDEX(設定!$D$13:$D$20,MATCH($C9,KubunName,0)),"")))</f>
        <v/>
      </c>
      <c r="F9" s="34" t="str">
        <f>IF($C9="","",IF(IFERROR(INDEX(設定!$E$13:$E$20,MATCH($C9,KubunName,0)),"")="","",IFERROR(INDEX(設定!$E$13:$E$20,MATCH($C9,KubunName,0)),"")))</f>
        <v/>
      </c>
      <c r="G9" s="35" t="str">
        <f t="shared" si="0"/>
        <v/>
      </c>
      <c r="H9" s="35" t="str">
        <f t="shared" si="1"/>
        <v/>
      </c>
      <c r="I9" s="36"/>
    </row>
    <row r="10" spans="1:9" ht="16.5" x14ac:dyDescent="0.35">
      <c r="A10" s="31" t="str">
        <f>IF(シフト表!E$7="","",シフト表!E$7)</f>
        <v/>
      </c>
      <c r="B10" s="32" t="str">
        <f>IF($A10="","",MID("日月火水木金土",WEEKDAY($A10),1)&amp;IF(シフト表!E$9="祝","・祝",""))</f>
        <v/>
      </c>
      <c r="C10" s="32" t="str">
        <f>IF(OR($A10="",$I$4=""),"",INDEX(シフト表!$C$10:$AG$29,$I$4,3)&amp;"")</f>
        <v/>
      </c>
      <c r="D10" s="33" t="str">
        <f>IF($C10="","",IF(IFERROR(INDEX(設定!$C$13:$C$20,MATCH($C10,KubunName,0)),"")="","",IFERROR(INDEX(設定!$C$13:$C$20,MATCH($C10,KubunName,0)),"")))</f>
        <v/>
      </c>
      <c r="E10" s="33" t="str">
        <f>IF($C10="","",IF(IFERROR(INDEX(設定!$D$13:$D$20,MATCH($C10,KubunName,0)),"")="","",IFERROR(INDEX(設定!$D$13:$D$20,MATCH($C10,KubunName,0)),"")))</f>
        <v/>
      </c>
      <c r="F10" s="34" t="str">
        <f>IF($C10="","",IF(IFERROR(INDEX(設定!$E$13:$E$20,MATCH($C10,KubunName,0)),"")="","",IFERROR(INDEX(設定!$E$13:$E$20,MATCH($C10,KubunName,0)),"")))</f>
        <v/>
      </c>
      <c r="G10" s="35" t="str">
        <f t="shared" si="0"/>
        <v/>
      </c>
      <c r="H10" s="35" t="str">
        <f t="shared" si="1"/>
        <v/>
      </c>
      <c r="I10" s="36"/>
    </row>
    <row r="11" spans="1:9" ht="16.5" x14ac:dyDescent="0.35">
      <c r="A11" s="31" t="str">
        <f>IF(シフト表!F$7="","",シフト表!F$7)</f>
        <v/>
      </c>
      <c r="B11" s="32" t="str">
        <f>IF($A11="","",MID("日月火水木金土",WEEKDAY($A11),1)&amp;IF(シフト表!F$9="祝","・祝",""))</f>
        <v/>
      </c>
      <c r="C11" s="32" t="str">
        <f>IF(OR($A11="",$I$4=""),"",INDEX(シフト表!$C$10:$AG$29,$I$4,4)&amp;"")</f>
        <v/>
      </c>
      <c r="D11" s="33" t="str">
        <f>IF($C11="","",IF(IFERROR(INDEX(設定!$C$13:$C$20,MATCH($C11,KubunName,0)),"")="","",IFERROR(INDEX(設定!$C$13:$C$20,MATCH($C11,KubunName,0)),"")))</f>
        <v/>
      </c>
      <c r="E11" s="33" t="str">
        <f>IF($C11="","",IF(IFERROR(INDEX(設定!$D$13:$D$20,MATCH($C11,KubunName,0)),"")="","",IFERROR(INDEX(設定!$D$13:$D$20,MATCH($C11,KubunName,0)),"")))</f>
        <v/>
      </c>
      <c r="F11" s="34" t="str">
        <f>IF($C11="","",IF(IFERROR(INDEX(設定!$E$13:$E$20,MATCH($C11,KubunName,0)),"")="","",IFERROR(INDEX(設定!$E$13:$E$20,MATCH($C11,KubunName,0)),"")))</f>
        <v/>
      </c>
      <c r="G11" s="35" t="str">
        <f t="shared" si="0"/>
        <v/>
      </c>
      <c r="H11" s="35" t="str">
        <f t="shared" si="1"/>
        <v/>
      </c>
      <c r="I11" s="36"/>
    </row>
    <row r="12" spans="1:9" ht="16.5" x14ac:dyDescent="0.35">
      <c r="A12" s="31" t="str">
        <f>IF(シフト表!G$7="","",シフト表!G$7)</f>
        <v/>
      </c>
      <c r="B12" s="32" t="str">
        <f>IF($A12="","",MID("日月火水木金土",WEEKDAY($A12),1)&amp;IF(シフト表!G$9="祝","・祝",""))</f>
        <v/>
      </c>
      <c r="C12" s="32" t="str">
        <f>IF(OR($A12="",$I$4=""),"",INDEX(シフト表!$C$10:$AG$29,$I$4,5)&amp;"")</f>
        <v/>
      </c>
      <c r="D12" s="33" t="str">
        <f>IF($C12="","",IF(IFERROR(INDEX(設定!$C$13:$C$20,MATCH($C12,KubunName,0)),"")="","",IFERROR(INDEX(設定!$C$13:$C$20,MATCH($C12,KubunName,0)),"")))</f>
        <v/>
      </c>
      <c r="E12" s="33" t="str">
        <f>IF($C12="","",IF(IFERROR(INDEX(設定!$D$13:$D$20,MATCH($C12,KubunName,0)),"")="","",IFERROR(INDEX(設定!$D$13:$D$20,MATCH($C12,KubunName,0)),"")))</f>
        <v/>
      </c>
      <c r="F12" s="34" t="str">
        <f>IF($C12="","",IF(IFERROR(INDEX(設定!$E$13:$E$20,MATCH($C12,KubunName,0)),"")="","",IFERROR(INDEX(設定!$E$13:$E$20,MATCH($C12,KubunName,0)),"")))</f>
        <v/>
      </c>
      <c r="G12" s="35" t="str">
        <f t="shared" si="0"/>
        <v/>
      </c>
      <c r="H12" s="35" t="str">
        <f t="shared" si="1"/>
        <v/>
      </c>
      <c r="I12" s="36"/>
    </row>
    <row r="13" spans="1:9" ht="16.5" x14ac:dyDescent="0.35">
      <c r="A13" s="31" t="str">
        <f>IF(シフト表!H$7="","",シフト表!H$7)</f>
        <v/>
      </c>
      <c r="B13" s="32" t="str">
        <f>IF($A13="","",MID("日月火水木金土",WEEKDAY($A13),1)&amp;IF(シフト表!H$9="祝","・祝",""))</f>
        <v/>
      </c>
      <c r="C13" s="32" t="str">
        <f>IF(OR($A13="",$I$4=""),"",INDEX(シフト表!$C$10:$AG$29,$I$4,6)&amp;"")</f>
        <v/>
      </c>
      <c r="D13" s="33" t="str">
        <f>IF($C13="","",IF(IFERROR(INDEX(設定!$C$13:$C$20,MATCH($C13,KubunName,0)),"")="","",IFERROR(INDEX(設定!$C$13:$C$20,MATCH($C13,KubunName,0)),"")))</f>
        <v/>
      </c>
      <c r="E13" s="33" t="str">
        <f>IF($C13="","",IF(IFERROR(INDEX(設定!$D$13:$D$20,MATCH($C13,KubunName,0)),"")="","",IFERROR(INDEX(設定!$D$13:$D$20,MATCH($C13,KubunName,0)),"")))</f>
        <v/>
      </c>
      <c r="F13" s="34" t="str">
        <f>IF($C13="","",IF(IFERROR(INDEX(設定!$E$13:$E$20,MATCH($C13,KubunName,0)),"")="","",IFERROR(INDEX(設定!$E$13:$E$20,MATCH($C13,KubunName,0)),"")))</f>
        <v/>
      </c>
      <c r="G13" s="35" t="str">
        <f t="shared" si="0"/>
        <v/>
      </c>
      <c r="H13" s="35" t="str">
        <f t="shared" si="1"/>
        <v/>
      </c>
      <c r="I13" s="36"/>
    </row>
    <row r="14" spans="1:9" ht="16.5" x14ac:dyDescent="0.35">
      <c r="A14" s="31" t="str">
        <f>IF(シフト表!I$7="","",シフト表!I$7)</f>
        <v/>
      </c>
      <c r="B14" s="32" t="str">
        <f>IF($A14="","",MID("日月火水木金土",WEEKDAY($A14),1)&amp;IF(シフト表!I$9="祝","・祝",""))</f>
        <v/>
      </c>
      <c r="C14" s="32" t="str">
        <f>IF(OR($A14="",$I$4=""),"",INDEX(シフト表!$C$10:$AG$29,$I$4,7)&amp;"")</f>
        <v/>
      </c>
      <c r="D14" s="33" t="str">
        <f>IF($C14="","",IF(IFERROR(INDEX(設定!$C$13:$C$20,MATCH($C14,KubunName,0)),"")="","",IFERROR(INDEX(設定!$C$13:$C$20,MATCH($C14,KubunName,0)),"")))</f>
        <v/>
      </c>
      <c r="E14" s="33" t="str">
        <f>IF($C14="","",IF(IFERROR(INDEX(設定!$D$13:$D$20,MATCH($C14,KubunName,0)),"")="","",IFERROR(INDEX(設定!$D$13:$D$20,MATCH($C14,KubunName,0)),"")))</f>
        <v/>
      </c>
      <c r="F14" s="34" t="str">
        <f>IF($C14="","",IF(IFERROR(INDEX(設定!$E$13:$E$20,MATCH($C14,KubunName,0)),"")="","",IFERROR(INDEX(設定!$E$13:$E$20,MATCH($C14,KubunName,0)),"")))</f>
        <v/>
      </c>
      <c r="G14" s="35" t="str">
        <f t="shared" si="0"/>
        <v/>
      </c>
      <c r="H14" s="35" t="str">
        <f t="shared" si="1"/>
        <v/>
      </c>
      <c r="I14" s="36"/>
    </row>
    <row r="15" spans="1:9" ht="16.5" x14ac:dyDescent="0.35">
      <c r="A15" s="31" t="str">
        <f>IF(シフト表!J$7="","",シフト表!J$7)</f>
        <v/>
      </c>
      <c r="B15" s="32" t="str">
        <f>IF($A15="","",MID("日月火水木金土",WEEKDAY($A15),1)&amp;IF(シフト表!J$9="祝","・祝",""))</f>
        <v/>
      </c>
      <c r="C15" s="32" t="str">
        <f>IF(OR($A15="",$I$4=""),"",INDEX(シフト表!$C$10:$AG$29,$I$4,8)&amp;"")</f>
        <v/>
      </c>
      <c r="D15" s="33" t="str">
        <f>IF($C15="","",IF(IFERROR(INDEX(設定!$C$13:$C$20,MATCH($C15,KubunName,0)),"")="","",IFERROR(INDEX(設定!$C$13:$C$20,MATCH($C15,KubunName,0)),"")))</f>
        <v/>
      </c>
      <c r="E15" s="33" t="str">
        <f>IF($C15="","",IF(IFERROR(INDEX(設定!$D$13:$D$20,MATCH($C15,KubunName,0)),"")="","",IFERROR(INDEX(設定!$D$13:$D$20,MATCH($C15,KubunName,0)),"")))</f>
        <v/>
      </c>
      <c r="F15" s="34" t="str">
        <f>IF($C15="","",IF(IFERROR(INDEX(設定!$E$13:$E$20,MATCH($C15,KubunName,0)),"")="","",IFERROR(INDEX(設定!$E$13:$E$20,MATCH($C15,KubunName,0)),"")))</f>
        <v/>
      </c>
      <c r="G15" s="35" t="str">
        <f t="shared" si="0"/>
        <v/>
      </c>
      <c r="H15" s="35" t="str">
        <f t="shared" si="1"/>
        <v/>
      </c>
      <c r="I15" s="36"/>
    </row>
    <row r="16" spans="1:9" ht="16.5" x14ac:dyDescent="0.35">
      <c r="A16" s="31" t="str">
        <f>IF(シフト表!K$7="","",シフト表!K$7)</f>
        <v/>
      </c>
      <c r="B16" s="32" t="str">
        <f>IF($A16="","",MID("日月火水木金土",WEEKDAY($A16),1)&amp;IF(シフト表!K$9="祝","・祝",""))</f>
        <v/>
      </c>
      <c r="C16" s="32" t="str">
        <f>IF(OR($A16="",$I$4=""),"",INDEX(シフト表!$C$10:$AG$29,$I$4,9)&amp;"")</f>
        <v/>
      </c>
      <c r="D16" s="33" t="str">
        <f>IF($C16="","",IF(IFERROR(INDEX(設定!$C$13:$C$20,MATCH($C16,KubunName,0)),"")="","",IFERROR(INDEX(設定!$C$13:$C$20,MATCH($C16,KubunName,0)),"")))</f>
        <v/>
      </c>
      <c r="E16" s="33" t="str">
        <f>IF($C16="","",IF(IFERROR(INDEX(設定!$D$13:$D$20,MATCH($C16,KubunName,0)),"")="","",IFERROR(INDEX(設定!$D$13:$D$20,MATCH($C16,KubunName,0)),"")))</f>
        <v/>
      </c>
      <c r="F16" s="34" t="str">
        <f>IF($C16="","",IF(IFERROR(INDEX(設定!$E$13:$E$20,MATCH($C16,KubunName,0)),"")="","",IFERROR(INDEX(設定!$E$13:$E$20,MATCH($C16,KubunName,0)),"")))</f>
        <v/>
      </c>
      <c r="G16" s="35" t="str">
        <f t="shared" si="0"/>
        <v/>
      </c>
      <c r="H16" s="35" t="str">
        <f t="shared" si="1"/>
        <v/>
      </c>
      <c r="I16" s="36"/>
    </row>
    <row r="17" spans="1:9" ht="16.5" x14ac:dyDescent="0.35">
      <c r="A17" s="31" t="str">
        <f>IF(シフト表!L$7="","",シフト表!L$7)</f>
        <v/>
      </c>
      <c r="B17" s="32" t="str">
        <f>IF($A17="","",MID("日月火水木金土",WEEKDAY($A17),1)&amp;IF(シフト表!L$9="祝","・祝",""))</f>
        <v/>
      </c>
      <c r="C17" s="32" t="str">
        <f>IF(OR($A17="",$I$4=""),"",INDEX(シフト表!$C$10:$AG$29,$I$4,10)&amp;"")</f>
        <v/>
      </c>
      <c r="D17" s="33" t="str">
        <f>IF($C17="","",IF(IFERROR(INDEX(設定!$C$13:$C$20,MATCH($C17,KubunName,0)),"")="","",IFERROR(INDEX(設定!$C$13:$C$20,MATCH($C17,KubunName,0)),"")))</f>
        <v/>
      </c>
      <c r="E17" s="33" t="str">
        <f>IF($C17="","",IF(IFERROR(INDEX(設定!$D$13:$D$20,MATCH($C17,KubunName,0)),"")="","",IFERROR(INDEX(設定!$D$13:$D$20,MATCH($C17,KubunName,0)),"")))</f>
        <v/>
      </c>
      <c r="F17" s="34" t="str">
        <f>IF($C17="","",IF(IFERROR(INDEX(設定!$E$13:$E$20,MATCH($C17,KubunName,0)),"")="","",IFERROR(INDEX(設定!$E$13:$E$20,MATCH($C17,KubunName,0)),"")))</f>
        <v/>
      </c>
      <c r="G17" s="35" t="str">
        <f t="shared" si="0"/>
        <v/>
      </c>
      <c r="H17" s="35" t="str">
        <f t="shared" si="1"/>
        <v/>
      </c>
      <c r="I17" s="36"/>
    </row>
    <row r="18" spans="1:9" ht="16.5" x14ac:dyDescent="0.35">
      <c r="A18" s="31" t="str">
        <f>IF(シフト表!M$7="","",シフト表!M$7)</f>
        <v/>
      </c>
      <c r="B18" s="32" t="str">
        <f>IF($A18="","",MID("日月火水木金土",WEEKDAY($A18),1)&amp;IF(シフト表!M$9="祝","・祝",""))</f>
        <v/>
      </c>
      <c r="C18" s="32" t="str">
        <f>IF(OR($A18="",$I$4=""),"",INDEX(シフト表!$C$10:$AG$29,$I$4,11)&amp;"")</f>
        <v/>
      </c>
      <c r="D18" s="33" t="str">
        <f>IF($C18="","",IF(IFERROR(INDEX(設定!$C$13:$C$20,MATCH($C18,KubunName,0)),"")="","",IFERROR(INDEX(設定!$C$13:$C$20,MATCH($C18,KubunName,0)),"")))</f>
        <v/>
      </c>
      <c r="E18" s="33" t="str">
        <f>IF($C18="","",IF(IFERROR(INDEX(設定!$D$13:$D$20,MATCH($C18,KubunName,0)),"")="","",IFERROR(INDEX(設定!$D$13:$D$20,MATCH($C18,KubunName,0)),"")))</f>
        <v/>
      </c>
      <c r="F18" s="34" t="str">
        <f>IF($C18="","",IF(IFERROR(INDEX(設定!$E$13:$E$20,MATCH($C18,KubunName,0)),"")="","",IFERROR(INDEX(設定!$E$13:$E$20,MATCH($C18,KubunName,0)),"")))</f>
        <v/>
      </c>
      <c r="G18" s="35" t="str">
        <f t="shared" si="0"/>
        <v/>
      </c>
      <c r="H18" s="35" t="str">
        <f t="shared" si="1"/>
        <v/>
      </c>
      <c r="I18" s="36"/>
    </row>
    <row r="19" spans="1:9" ht="16.5" x14ac:dyDescent="0.35">
      <c r="A19" s="31" t="str">
        <f>IF(シフト表!N$7="","",シフト表!N$7)</f>
        <v/>
      </c>
      <c r="B19" s="32" t="str">
        <f>IF($A19="","",MID("日月火水木金土",WEEKDAY($A19),1)&amp;IF(シフト表!N$9="祝","・祝",""))</f>
        <v/>
      </c>
      <c r="C19" s="32" t="str">
        <f>IF(OR($A19="",$I$4=""),"",INDEX(シフト表!$C$10:$AG$29,$I$4,12)&amp;"")</f>
        <v/>
      </c>
      <c r="D19" s="33" t="str">
        <f>IF($C19="","",IF(IFERROR(INDEX(設定!$C$13:$C$20,MATCH($C19,KubunName,0)),"")="","",IFERROR(INDEX(設定!$C$13:$C$20,MATCH($C19,KubunName,0)),"")))</f>
        <v/>
      </c>
      <c r="E19" s="33" t="str">
        <f>IF($C19="","",IF(IFERROR(INDEX(設定!$D$13:$D$20,MATCH($C19,KubunName,0)),"")="","",IFERROR(INDEX(設定!$D$13:$D$20,MATCH($C19,KubunName,0)),"")))</f>
        <v/>
      </c>
      <c r="F19" s="34" t="str">
        <f>IF($C19="","",IF(IFERROR(INDEX(設定!$E$13:$E$20,MATCH($C19,KubunName,0)),"")="","",IFERROR(INDEX(設定!$E$13:$E$20,MATCH($C19,KubunName,0)),"")))</f>
        <v/>
      </c>
      <c r="G19" s="35" t="str">
        <f t="shared" si="0"/>
        <v/>
      </c>
      <c r="H19" s="35" t="str">
        <f t="shared" si="1"/>
        <v/>
      </c>
      <c r="I19" s="36"/>
    </row>
    <row r="20" spans="1:9" ht="16.5" x14ac:dyDescent="0.35">
      <c r="A20" s="31" t="str">
        <f>IF(シフト表!O$7="","",シフト表!O$7)</f>
        <v/>
      </c>
      <c r="B20" s="32" t="str">
        <f>IF($A20="","",MID("日月火水木金土",WEEKDAY($A20),1)&amp;IF(シフト表!O$9="祝","・祝",""))</f>
        <v/>
      </c>
      <c r="C20" s="32" t="str">
        <f>IF(OR($A20="",$I$4=""),"",INDEX(シフト表!$C$10:$AG$29,$I$4,13)&amp;"")</f>
        <v/>
      </c>
      <c r="D20" s="33" t="str">
        <f>IF($C20="","",IF(IFERROR(INDEX(設定!$C$13:$C$20,MATCH($C20,KubunName,0)),"")="","",IFERROR(INDEX(設定!$C$13:$C$20,MATCH($C20,KubunName,0)),"")))</f>
        <v/>
      </c>
      <c r="E20" s="33" t="str">
        <f>IF($C20="","",IF(IFERROR(INDEX(設定!$D$13:$D$20,MATCH($C20,KubunName,0)),"")="","",IFERROR(INDEX(設定!$D$13:$D$20,MATCH($C20,KubunName,0)),"")))</f>
        <v/>
      </c>
      <c r="F20" s="34" t="str">
        <f>IF($C20="","",IF(IFERROR(INDEX(設定!$E$13:$E$20,MATCH($C20,KubunName,0)),"")="","",IFERROR(INDEX(設定!$E$13:$E$20,MATCH($C20,KubunName,0)),"")))</f>
        <v/>
      </c>
      <c r="G20" s="35" t="str">
        <f t="shared" si="0"/>
        <v/>
      </c>
      <c r="H20" s="35" t="str">
        <f t="shared" si="1"/>
        <v/>
      </c>
      <c r="I20" s="36"/>
    </row>
    <row r="21" spans="1:9" ht="16.5" x14ac:dyDescent="0.35">
      <c r="A21" s="31" t="str">
        <f>IF(シフト表!P$7="","",シフト表!P$7)</f>
        <v/>
      </c>
      <c r="B21" s="32" t="str">
        <f>IF($A21="","",MID("日月火水木金土",WEEKDAY($A21),1)&amp;IF(シフト表!P$9="祝","・祝",""))</f>
        <v/>
      </c>
      <c r="C21" s="32" t="str">
        <f>IF(OR($A21="",$I$4=""),"",INDEX(シフト表!$C$10:$AG$29,$I$4,14)&amp;"")</f>
        <v/>
      </c>
      <c r="D21" s="33" t="str">
        <f>IF($C21="","",IF(IFERROR(INDEX(設定!$C$13:$C$20,MATCH($C21,KubunName,0)),"")="","",IFERROR(INDEX(設定!$C$13:$C$20,MATCH($C21,KubunName,0)),"")))</f>
        <v/>
      </c>
      <c r="E21" s="33" t="str">
        <f>IF($C21="","",IF(IFERROR(INDEX(設定!$D$13:$D$20,MATCH($C21,KubunName,0)),"")="","",IFERROR(INDEX(設定!$D$13:$D$20,MATCH($C21,KubunName,0)),"")))</f>
        <v/>
      </c>
      <c r="F21" s="34" t="str">
        <f>IF($C21="","",IF(IFERROR(INDEX(設定!$E$13:$E$20,MATCH($C21,KubunName,0)),"")="","",IFERROR(INDEX(設定!$E$13:$E$20,MATCH($C21,KubunName,0)),"")))</f>
        <v/>
      </c>
      <c r="G21" s="35" t="str">
        <f t="shared" si="0"/>
        <v/>
      </c>
      <c r="H21" s="35" t="str">
        <f t="shared" si="1"/>
        <v/>
      </c>
      <c r="I21" s="36"/>
    </row>
    <row r="22" spans="1:9" ht="16.5" x14ac:dyDescent="0.35">
      <c r="A22" s="31" t="str">
        <f>IF(シフト表!Q$7="","",シフト表!Q$7)</f>
        <v/>
      </c>
      <c r="B22" s="32" t="str">
        <f>IF($A22="","",MID("日月火水木金土",WEEKDAY($A22),1)&amp;IF(シフト表!Q$9="祝","・祝",""))</f>
        <v/>
      </c>
      <c r="C22" s="32" t="str">
        <f>IF(OR($A22="",$I$4=""),"",INDEX(シフト表!$C$10:$AG$29,$I$4,15)&amp;"")</f>
        <v/>
      </c>
      <c r="D22" s="33" t="str">
        <f>IF($C22="","",IF(IFERROR(INDEX(設定!$C$13:$C$20,MATCH($C22,KubunName,0)),"")="","",IFERROR(INDEX(設定!$C$13:$C$20,MATCH($C22,KubunName,0)),"")))</f>
        <v/>
      </c>
      <c r="E22" s="33" t="str">
        <f>IF($C22="","",IF(IFERROR(INDEX(設定!$D$13:$D$20,MATCH($C22,KubunName,0)),"")="","",IFERROR(INDEX(設定!$D$13:$D$20,MATCH($C22,KubunName,0)),"")))</f>
        <v/>
      </c>
      <c r="F22" s="34" t="str">
        <f>IF($C22="","",IF(IFERROR(INDEX(設定!$E$13:$E$20,MATCH($C22,KubunName,0)),"")="","",IFERROR(INDEX(設定!$E$13:$E$20,MATCH($C22,KubunName,0)),"")))</f>
        <v/>
      </c>
      <c r="G22" s="35" t="str">
        <f t="shared" si="0"/>
        <v/>
      </c>
      <c r="H22" s="35" t="str">
        <f t="shared" si="1"/>
        <v/>
      </c>
      <c r="I22" s="36"/>
    </row>
    <row r="23" spans="1:9" ht="16.5" x14ac:dyDescent="0.35">
      <c r="A23" s="31" t="str">
        <f>IF(シフト表!R$7="","",シフト表!R$7)</f>
        <v/>
      </c>
      <c r="B23" s="32" t="str">
        <f>IF($A23="","",MID("日月火水木金土",WEEKDAY($A23),1)&amp;IF(シフト表!R$9="祝","・祝",""))</f>
        <v/>
      </c>
      <c r="C23" s="32" t="str">
        <f>IF(OR($A23="",$I$4=""),"",INDEX(シフト表!$C$10:$AG$29,$I$4,16)&amp;"")</f>
        <v/>
      </c>
      <c r="D23" s="33" t="str">
        <f>IF($C23="","",IF(IFERROR(INDEX(設定!$C$13:$C$20,MATCH($C23,KubunName,0)),"")="","",IFERROR(INDEX(設定!$C$13:$C$20,MATCH($C23,KubunName,0)),"")))</f>
        <v/>
      </c>
      <c r="E23" s="33" t="str">
        <f>IF($C23="","",IF(IFERROR(INDEX(設定!$D$13:$D$20,MATCH($C23,KubunName,0)),"")="","",IFERROR(INDEX(設定!$D$13:$D$20,MATCH($C23,KubunName,0)),"")))</f>
        <v/>
      </c>
      <c r="F23" s="34" t="str">
        <f>IF($C23="","",IF(IFERROR(INDEX(設定!$E$13:$E$20,MATCH($C23,KubunName,0)),"")="","",IFERROR(INDEX(設定!$E$13:$E$20,MATCH($C23,KubunName,0)),"")))</f>
        <v/>
      </c>
      <c r="G23" s="35" t="str">
        <f t="shared" si="0"/>
        <v/>
      </c>
      <c r="H23" s="35" t="str">
        <f t="shared" si="1"/>
        <v/>
      </c>
      <c r="I23" s="36"/>
    </row>
    <row r="24" spans="1:9" ht="16.5" x14ac:dyDescent="0.35">
      <c r="A24" s="31" t="str">
        <f>IF(シフト表!S$7="","",シフト表!S$7)</f>
        <v/>
      </c>
      <c r="B24" s="32" t="str">
        <f>IF($A24="","",MID("日月火水木金土",WEEKDAY($A24),1)&amp;IF(シフト表!S$9="祝","・祝",""))</f>
        <v/>
      </c>
      <c r="C24" s="32" t="str">
        <f>IF(OR($A24="",$I$4=""),"",INDEX(シフト表!$C$10:$AG$29,$I$4,17)&amp;"")</f>
        <v/>
      </c>
      <c r="D24" s="33" t="str">
        <f>IF($C24="","",IF(IFERROR(INDEX(設定!$C$13:$C$20,MATCH($C24,KubunName,0)),"")="","",IFERROR(INDEX(設定!$C$13:$C$20,MATCH($C24,KubunName,0)),"")))</f>
        <v/>
      </c>
      <c r="E24" s="33" t="str">
        <f>IF($C24="","",IF(IFERROR(INDEX(設定!$D$13:$D$20,MATCH($C24,KubunName,0)),"")="","",IFERROR(INDEX(設定!$D$13:$D$20,MATCH($C24,KubunName,0)),"")))</f>
        <v/>
      </c>
      <c r="F24" s="34" t="str">
        <f>IF($C24="","",IF(IFERROR(INDEX(設定!$E$13:$E$20,MATCH($C24,KubunName,0)),"")="","",IFERROR(INDEX(設定!$E$13:$E$20,MATCH($C24,KubunName,0)),"")))</f>
        <v/>
      </c>
      <c r="G24" s="35" t="str">
        <f t="shared" si="0"/>
        <v/>
      </c>
      <c r="H24" s="35" t="str">
        <f t="shared" si="1"/>
        <v/>
      </c>
      <c r="I24" s="36"/>
    </row>
    <row r="25" spans="1:9" ht="16.5" x14ac:dyDescent="0.35">
      <c r="A25" s="31" t="str">
        <f>IF(シフト表!T$7="","",シフト表!T$7)</f>
        <v/>
      </c>
      <c r="B25" s="32" t="str">
        <f>IF($A25="","",MID("日月火水木金土",WEEKDAY($A25),1)&amp;IF(シフト表!T$9="祝","・祝",""))</f>
        <v/>
      </c>
      <c r="C25" s="32" t="str">
        <f>IF(OR($A25="",$I$4=""),"",INDEX(シフト表!$C$10:$AG$29,$I$4,18)&amp;"")</f>
        <v/>
      </c>
      <c r="D25" s="33" t="str">
        <f>IF($C25="","",IF(IFERROR(INDEX(設定!$C$13:$C$20,MATCH($C25,KubunName,0)),"")="","",IFERROR(INDEX(設定!$C$13:$C$20,MATCH($C25,KubunName,0)),"")))</f>
        <v/>
      </c>
      <c r="E25" s="33" t="str">
        <f>IF($C25="","",IF(IFERROR(INDEX(設定!$D$13:$D$20,MATCH($C25,KubunName,0)),"")="","",IFERROR(INDEX(設定!$D$13:$D$20,MATCH($C25,KubunName,0)),"")))</f>
        <v/>
      </c>
      <c r="F25" s="34" t="str">
        <f>IF($C25="","",IF(IFERROR(INDEX(設定!$E$13:$E$20,MATCH($C25,KubunName,0)),"")="","",IFERROR(INDEX(設定!$E$13:$E$20,MATCH($C25,KubunName,0)),"")))</f>
        <v/>
      </c>
      <c r="G25" s="35" t="str">
        <f t="shared" si="0"/>
        <v/>
      </c>
      <c r="H25" s="35" t="str">
        <f t="shared" si="1"/>
        <v/>
      </c>
      <c r="I25" s="36"/>
    </row>
    <row r="26" spans="1:9" ht="16.5" x14ac:dyDescent="0.35">
      <c r="A26" s="31" t="str">
        <f>IF(シフト表!U$7="","",シフト表!U$7)</f>
        <v/>
      </c>
      <c r="B26" s="32" t="str">
        <f>IF($A26="","",MID("日月火水木金土",WEEKDAY($A26),1)&amp;IF(シフト表!U$9="祝","・祝",""))</f>
        <v/>
      </c>
      <c r="C26" s="32" t="str">
        <f>IF(OR($A26="",$I$4=""),"",INDEX(シフト表!$C$10:$AG$29,$I$4,19)&amp;"")</f>
        <v/>
      </c>
      <c r="D26" s="33" t="str">
        <f>IF($C26="","",IF(IFERROR(INDEX(設定!$C$13:$C$20,MATCH($C26,KubunName,0)),"")="","",IFERROR(INDEX(設定!$C$13:$C$20,MATCH($C26,KubunName,0)),"")))</f>
        <v/>
      </c>
      <c r="E26" s="33" t="str">
        <f>IF($C26="","",IF(IFERROR(INDEX(設定!$D$13:$D$20,MATCH($C26,KubunName,0)),"")="","",IFERROR(INDEX(設定!$D$13:$D$20,MATCH($C26,KubunName,0)),"")))</f>
        <v/>
      </c>
      <c r="F26" s="34" t="str">
        <f>IF($C26="","",IF(IFERROR(INDEX(設定!$E$13:$E$20,MATCH($C26,KubunName,0)),"")="","",IFERROR(INDEX(設定!$E$13:$E$20,MATCH($C26,KubunName,0)),"")))</f>
        <v/>
      </c>
      <c r="G26" s="35" t="str">
        <f t="shared" si="0"/>
        <v/>
      </c>
      <c r="H26" s="35" t="str">
        <f t="shared" si="1"/>
        <v/>
      </c>
      <c r="I26" s="36"/>
    </row>
    <row r="27" spans="1:9" ht="16.5" x14ac:dyDescent="0.35">
      <c r="A27" s="31" t="str">
        <f>IF(シフト表!V$7="","",シフト表!V$7)</f>
        <v/>
      </c>
      <c r="B27" s="32" t="str">
        <f>IF($A27="","",MID("日月火水木金土",WEEKDAY($A27),1)&amp;IF(シフト表!V$9="祝","・祝",""))</f>
        <v/>
      </c>
      <c r="C27" s="32" t="str">
        <f>IF(OR($A27="",$I$4=""),"",INDEX(シフト表!$C$10:$AG$29,$I$4,20)&amp;"")</f>
        <v/>
      </c>
      <c r="D27" s="33" t="str">
        <f>IF($C27="","",IF(IFERROR(INDEX(設定!$C$13:$C$20,MATCH($C27,KubunName,0)),"")="","",IFERROR(INDEX(設定!$C$13:$C$20,MATCH($C27,KubunName,0)),"")))</f>
        <v/>
      </c>
      <c r="E27" s="33" t="str">
        <f>IF($C27="","",IF(IFERROR(INDEX(設定!$D$13:$D$20,MATCH($C27,KubunName,0)),"")="","",IFERROR(INDEX(設定!$D$13:$D$20,MATCH($C27,KubunName,0)),"")))</f>
        <v/>
      </c>
      <c r="F27" s="34" t="str">
        <f>IF($C27="","",IF(IFERROR(INDEX(設定!$E$13:$E$20,MATCH($C27,KubunName,0)),"")="","",IFERROR(INDEX(設定!$E$13:$E$20,MATCH($C27,KubunName,0)),"")))</f>
        <v/>
      </c>
      <c r="G27" s="35" t="str">
        <f t="shared" si="0"/>
        <v/>
      </c>
      <c r="H27" s="35" t="str">
        <f t="shared" si="1"/>
        <v/>
      </c>
      <c r="I27" s="36"/>
    </row>
    <row r="28" spans="1:9" ht="16.5" x14ac:dyDescent="0.35">
      <c r="A28" s="31" t="str">
        <f>IF(シフト表!W$7="","",シフト表!W$7)</f>
        <v/>
      </c>
      <c r="B28" s="32" t="str">
        <f>IF($A28="","",MID("日月火水木金土",WEEKDAY($A28),1)&amp;IF(シフト表!W$9="祝","・祝",""))</f>
        <v/>
      </c>
      <c r="C28" s="32" t="str">
        <f>IF(OR($A28="",$I$4=""),"",INDEX(シフト表!$C$10:$AG$29,$I$4,21)&amp;"")</f>
        <v/>
      </c>
      <c r="D28" s="33" t="str">
        <f>IF($C28="","",IF(IFERROR(INDEX(設定!$C$13:$C$20,MATCH($C28,KubunName,0)),"")="","",IFERROR(INDEX(設定!$C$13:$C$20,MATCH($C28,KubunName,0)),"")))</f>
        <v/>
      </c>
      <c r="E28" s="33" t="str">
        <f>IF($C28="","",IF(IFERROR(INDEX(設定!$D$13:$D$20,MATCH($C28,KubunName,0)),"")="","",IFERROR(INDEX(設定!$D$13:$D$20,MATCH($C28,KubunName,0)),"")))</f>
        <v/>
      </c>
      <c r="F28" s="34" t="str">
        <f>IF($C28="","",IF(IFERROR(INDEX(設定!$E$13:$E$20,MATCH($C28,KubunName,0)),"")="","",IFERROR(INDEX(設定!$E$13:$E$20,MATCH($C28,KubunName,0)),"")))</f>
        <v/>
      </c>
      <c r="G28" s="35" t="str">
        <f t="shared" si="0"/>
        <v/>
      </c>
      <c r="H28" s="35" t="str">
        <f t="shared" si="1"/>
        <v/>
      </c>
      <c r="I28" s="36"/>
    </row>
    <row r="29" spans="1:9" ht="16.5" x14ac:dyDescent="0.35">
      <c r="A29" s="31" t="str">
        <f>IF(シフト表!X$7="","",シフト表!X$7)</f>
        <v/>
      </c>
      <c r="B29" s="32" t="str">
        <f>IF($A29="","",MID("日月火水木金土",WEEKDAY($A29),1)&amp;IF(シフト表!X$9="祝","・祝",""))</f>
        <v/>
      </c>
      <c r="C29" s="32" t="str">
        <f>IF(OR($A29="",$I$4=""),"",INDEX(シフト表!$C$10:$AG$29,$I$4,22)&amp;"")</f>
        <v/>
      </c>
      <c r="D29" s="33" t="str">
        <f>IF($C29="","",IF(IFERROR(INDEX(設定!$C$13:$C$20,MATCH($C29,KubunName,0)),"")="","",IFERROR(INDEX(設定!$C$13:$C$20,MATCH($C29,KubunName,0)),"")))</f>
        <v/>
      </c>
      <c r="E29" s="33" t="str">
        <f>IF($C29="","",IF(IFERROR(INDEX(設定!$D$13:$D$20,MATCH($C29,KubunName,0)),"")="","",IFERROR(INDEX(設定!$D$13:$D$20,MATCH($C29,KubunName,0)),"")))</f>
        <v/>
      </c>
      <c r="F29" s="34" t="str">
        <f>IF($C29="","",IF(IFERROR(INDEX(設定!$E$13:$E$20,MATCH($C29,KubunName,0)),"")="","",IFERROR(INDEX(設定!$E$13:$E$20,MATCH($C29,KubunName,0)),"")))</f>
        <v/>
      </c>
      <c r="G29" s="35" t="str">
        <f t="shared" si="0"/>
        <v/>
      </c>
      <c r="H29" s="35" t="str">
        <f t="shared" si="1"/>
        <v/>
      </c>
      <c r="I29" s="36"/>
    </row>
    <row r="30" spans="1:9" ht="16.5" x14ac:dyDescent="0.35">
      <c r="A30" s="31" t="str">
        <f>IF(シフト表!Y$7="","",シフト表!Y$7)</f>
        <v/>
      </c>
      <c r="B30" s="32" t="str">
        <f>IF($A30="","",MID("日月火水木金土",WEEKDAY($A30),1)&amp;IF(シフト表!Y$9="祝","・祝",""))</f>
        <v/>
      </c>
      <c r="C30" s="32" t="str">
        <f>IF(OR($A30="",$I$4=""),"",INDEX(シフト表!$C$10:$AG$29,$I$4,23)&amp;"")</f>
        <v/>
      </c>
      <c r="D30" s="33" t="str">
        <f>IF($C30="","",IF(IFERROR(INDEX(設定!$C$13:$C$20,MATCH($C30,KubunName,0)),"")="","",IFERROR(INDEX(設定!$C$13:$C$20,MATCH($C30,KubunName,0)),"")))</f>
        <v/>
      </c>
      <c r="E30" s="33" t="str">
        <f>IF($C30="","",IF(IFERROR(INDEX(設定!$D$13:$D$20,MATCH($C30,KubunName,0)),"")="","",IFERROR(INDEX(設定!$D$13:$D$20,MATCH($C30,KubunName,0)),"")))</f>
        <v/>
      </c>
      <c r="F30" s="34" t="str">
        <f>IF($C30="","",IF(IFERROR(INDEX(設定!$E$13:$E$20,MATCH($C30,KubunName,0)),"")="","",IFERROR(INDEX(設定!$E$13:$E$20,MATCH($C30,KubunName,0)),"")))</f>
        <v/>
      </c>
      <c r="G30" s="35" t="str">
        <f t="shared" si="0"/>
        <v/>
      </c>
      <c r="H30" s="35" t="str">
        <f t="shared" si="1"/>
        <v/>
      </c>
      <c r="I30" s="36"/>
    </row>
    <row r="31" spans="1:9" ht="16.5" x14ac:dyDescent="0.35">
      <c r="A31" s="31" t="str">
        <f>IF(シフト表!Z$7="","",シフト表!Z$7)</f>
        <v/>
      </c>
      <c r="B31" s="32" t="str">
        <f>IF($A31="","",MID("日月火水木金土",WEEKDAY($A31),1)&amp;IF(シフト表!Z$9="祝","・祝",""))</f>
        <v/>
      </c>
      <c r="C31" s="32" t="str">
        <f>IF(OR($A31="",$I$4=""),"",INDEX(シフト表!$C$10:$AG$29,$I$4,24)&amp;"")</f>
        <v/>
      </c>
      <c r="D31" s="33" t="str">
        <f>IF($C31="","",IF(IFERROR(INDEX(設定!$C$13:$C$20,MATCH($C31,KubunName,0)),"")="","",IFERROR(INDEX(設定!$C$13:$C$20,MATCH($C31,KubunName,0)),"")))</f>
        <v/>
      </c>
      <c r="E31" s="33" t="str">
        <f>IF($C31="","",IF(IFERROR(INDEX(設定!$D$13:$D$20,MATCH($C31,KubunName,0)),"")="","",IFERROR(INDEX(設定!$D$13:$D$20,MATCH($C31,KubunName,0)),"")))</f>
        <v/>
      </c>
      <c r="F31" s="34" t="str">
        <f>IF($C31="","",IF(IFERROR(INDEX(設定!$E$13:$E$20,MATCH($C31,KubunName,0)),"")="","",IFERROR(INDEX(設定!$E$13:$E$20,MATCH($C31,KubunName,0)),"")))</f>
        <v/>
      </c>
      <c r="G31" s="35" t="str">
        <f t="shared" si="0"/>
        <v/>
      </c>
      <c r="H31" s="35" t="str">
        <f t="shared" si="1"/>
        <v/>
      </c>
      <c r="I31" s="36"/>
    </row>
    <row r="32" spans="1:9" ht="16.5" x14ac:dyDescent="0.35">
      <c r="A32" s="31" t="str">
        <f>IF(シフト表!AA$7="","",シフト表!AA$7)</f>
        <v/>
      </c>
      <c r="B32" s="32" t="str">
        <f>IF($A32="","",MID("日月火水木金土",WEEKDAY($A32),1)&amp;IF(シフト表!AA$9="祝","・祝",""))</f>
        <v/>
      </c>
      <c r="C32" s="32" t="str">
        <f>IF(OR($A32="",$I$4=""),"",INDEX(シフト表!$C$10:$AG$29,$I$4,25)&amp;"")</f>
        <v/>
      </c>
      <c r="D32" s="33" t="str">
        <f>IF($C32="","",IF(IFERROR(INDEX(設定!$C$13:$C$20,MATCH($C32,KubunName,0)),"")="","",IFERROR(INDEX(設定!$C$13:$C$20,MATCH($C32,KubunName,0)),"")))</f>
        <v/>
      </c>
      <c r="E32" s="33" t="str">
        <f>IF($C32="","",IF(IFERROR(INDEX(設定!$D$13:$D$20,MATCH($C32,KubunName,0)),"")="","",IFERROR(INDEX(設定!$D$13:$D$20,MATCH($C32,KubunName,0)),"")))</f>
        <v/>
      </c>
      <c r="F32" s="34" t="str">
        <f>IF($C32="","",IF(IFERROR(INDEX(設定!$E$13:$E$20,MATCH($C32,KubunName,0)),"")="","",IFERROR(INDEX(設定!$E$13:$E$20,MATCH($C32,KubunName,0)),"")))</f>
        <v/>
      </c>
      <c r="G32" s="35" t="str">
        <f t="shared" si="0"/>
        <v/>
      </c>
      <c r="H32" s="35" t="str">
        <f t="shared" si="1"/>
        <v/>
      </c>
      <c r="I32" s="36"/>
    </row>
    <row r="33" spans="1:9" ht="16.5" x14ac:dyDescent="0.35">
      <c r="A33" s="31" t="str">
        <f>IF(シフト表!AB$7="","",シフト表!AB$7)</f>
        <v/>
      </c>
      <c r="B33" s="32" t="str">
        <f>IF($A33="","",MID("日月火水木金土",WEEKDAY($A33),1)&amp;IF(シフト表!AB$9="祝","・祝",""))</f>
        <v/>
      </c>
      <c r="C33" s="32" t="str">
        <f>IF(OR($A33="",$I$4=""),"",INDEX(シフト表!$C$10:$AG$29,$I$4,26)&amp;"")</f>
        <v/>
      </c>
      <c r="D33" s="33" t="str">
        <f>IF($C33="","",IF(IFERROR(INDEX(設定!$C$13:$C$20,MATCH($C33,KubunName,0)),"")="","",IFERROR(INDEX(設定!$C$13:$C$20,MATCH($C33,KubunName,0)),"")))</f>
        <v/>
      </c>
      <c r="E33" s="33" t="str">
        <f>IF($C33="","",IF(IFERROR(INDEX(設定!$D$13:$D$20,MATCH($C33,KubunName,0)),"")="","",IFERROR(INDEX(設定!$D$13:$D$20,MATCH($C33,KubunName,0)),"")))</f>
        <v/>
      </c>
      <c r="F33" s="34" t="str">
        <f>IF($C33="","",IF(IFERROR(INDEX(設定!$E$13:$E$20,MATCH($C33,KubunName,0)),"")="","",IFERROR(INDEX(設定!$E$13:$E$20,MATCH($C33,KubunName,0)),"")))</f>
        <v/>
      </c>
      <c r="G33" s="35" t="str">
        <f t="shared" si="0"/>
        <v/>
      </c>
      <c r="H33" s="35" t="str">
        <f t="shared" si="1"/>
        <v/>
      </c>
      <c r="I33" s="36"/>
    </row>
    <row r="34" spans="1:9" ht="16.5" x14ac:dyDescent="0.35">
      <c r="A34" s="31" t="str">
        <f>IF(シフト表!AC$7="","",シフト表!AC$7)</f>
        <v/>
      </c>
      <c r="B34" s="32" t="str">
        <f>IF($A34="","",MID("日月火水木金土",WEEKDAY($A34),1)&amp;IF(シフト表!AC$9="祝","・祝",""))</f>
        <v/>
      </c>
      <c r="C34" s="32" t="str">
        <f>IF(OR($A34="",$I$4=""),"",INDEX(シフト表!$C$10:$AG$29,$I$4,27)&amp;"")</f>
        <v/>
      </c>
      <c r="D34" s="33" t="str">
        <f>IF($C34="","",IF(IFERROR(INDEX(設定!$C$13:$C$20,MATCH($C34,KubunName,0)),"")="","",IFERROR(INDEX(設定!$C$13:$C$20,MATCH($C34,KubunName,0)),"")))</f>
        <v/>
      </c>
      <c r="E34" s="33" t="str">
        <f>IF($C34="","",IF(IFERROR(INDEX(設定!$D$13:$D$20,MATCH($C34,KubunName,0)),"")="","",IFERROR(INDEX(設定!$D$13:$D$20,MATCH($C34,KubunName,0)),"")))</f>
        <v/>
      </c>
      <c r="F34" s="34" t="str">
        <f>IF($C34="","",IF(IFERROR(INDEX(設定!$E$13:$E$20,MATCH($C34,KubunName,0)),"")="","",IFERROR(INDEX(設定!$E$13:$E$20,MATCH($C34,KubunName,0)),"")))</f>
        <v/>
      </c>
      <c r="G34" s="35" t="str">
        <f t="shared" si="0"/>
        <v/>
      </c>
      <c r="H34" s="35" t="str">
        <f t="shared" si="1"/>
        <v/>
      </c>
      <c r="I34" s="36"/>
    </row>
    <row r="35" spans="1:9" ht="16.5" x14ac:dyDescent="0.35">
      <c r="A35" s="31" t="str">
        <f>IF(シフト表!AD$7="","",シフト表!AD$7)</f>
        <v/>
      </c>
      <c r="B35" s="32" t="str">
        <f>IF($A35="","",MID("日月火水木金土",WEEKDAY($A35),1)&amp;IF(シフト表!AD$9="祝","・祝",""))</f>
        <v/>
      </c>
      <c r="C35" s="32" t="str">
        <f>IF(OR($A35="",$I$4=""),"",INDEX(シフト表!$C$10:$AG$29,$I$4,28)&amp;"")</f>
        <v/>
      </c>
      <c r="D35" s="33" t="str">
        <f>IF($C35="","",IF(IFERROR(INDEX(設定!$C$13:$C$20,MATCH($C35,KubunName,0)),"")="","",IFERROR(INDEX(設定!$C$13:$C$20,MATCH($C35,KubunName,0)),"")))</f>
        <v/>
      </c>
      <c r="E35" s="33" t="str">
        <f>IF($C35="","",IF(IFERROR(INDEX(設定!$D$13:$D$20,MATCH($C35,KubunName,0)),"")="","",IFERROR(INDEX(設定!$D$13:$D$20,MATCH($C35,KubunName,0)),"")))</f>
        <v/>
      </c>
      <c r="F35" s="34" t="str">
        <f>IF($C35="","",IF(IFERROR(INDEX(設定!$E$13:$E$20,MATCH($C35,KubunName,0)),"")="","",IFERROR(INDEX(設定!$E$13:$E$20,MATCH($C35,KubunName,0)),"")))</f>
        <v/>
      </c>
      <c r="G35" s="35" t="str">
        <f t="shared" si="0"/>
        <v/>
      </c>
      <c r="H35" s="35" t="str">
        <f t="shared" si="1"/>
        <v/>
      </c>
      <c r="I35" s="36"/>
    </row>
    <row r="36" spans="1:9" ht="16.5" x14ac:dyDescent="0.35">
      <c r="A36" s="31" t="str">
        <f>IF(シフト表!AE$7="","",シフト表!AE$7)</f>
        <v/>
      </c>
      <c r="B36" s="32" t="str">
        <f>IF($A36="","",MID("日月火水木金土",WEEKDAY($A36),1)&amp;IF(シフト表!AE$9="祝","・祝",""))</f>
        <v/>
      </c>
      <c r="C36" s="32" t="str">
        <f>IF(OR($A36="",$I$4=""),"",INDEX(シフト表!$C$10:$AG$29,$I$4,29)&amp;"")</f>
        <v/>
      </c>
      <c r="D36" s="33" t="str">
        <f>IF($C36="","",IF(IFERROR(INDEX(設定!$C$13:$C$20,MATCH($C36,KubunName,0)),"")="","",IFERROR(INDEX(設定!$C$13:$C$20,MATCH($C36,KubunName,0)),"")))</f>
        <v/>
      </c>
      <c r="E36" s="33" t="str">
        <f>IF($C36="","",IF(IFERROR(INDEX(設定!$D$13:$D$20,MATCH($C36,KubunName,0)),"")="","",IFERROR(INDEX(設定!$D$13:$D$20,MATCH($C36,KubunName,0)),"")))</f>
        <v/>
      </c>
      <c r="F36" s="34" t="str">
        <f>IF($C36="","",IF(IFERROR(INDEX(設定!$E$13:$E$20,MATCH($C36,KubunName,0)),"")="","",IFERROR(INDEX(設定!$E$13:$E$20,MATCH($C36,KubunName,0)),"")))</f>
        <v/>
      </c>
      <c r="G36" s="35" t="str">
        <f t="shared" si="0"/>
        <v/>
      </c>
      <c r="H36" s="35" t="str">
        <f t="shared" si="1"/>
        <v/>
      </c>
      <c r="I36" s="36"/>
    </row>
    <row r="37" spans="1:9" ht="16.5" x14ac:dyDescent="0.35">
      <c r="A37" s="31" t="str">
        <f>IF(シフト表!AF$7="","",シフト表!AF$7)</f>
        <v/>
      </c>
      <c r="B37" s="32" t="str">
        <f>IF($A37="","",MID("日月火水木金土",WEEKDAY($A37),1)&amp;IF(シフト表!AF$9="祝","・祝",""))</f>
        <v/>
      </c>
      <c r="C37" s="32" t="str">
        <f>IF(OR($A37="",$I$4=""),"",INDEX(シフト表!$C$10:$AG$29,$I$4,30)&amp;"")</f>
        <v/>
      </c>
      <c r="D37" s="33" t="str">
        <f>IF($C37="","",IF(IFERROR(INDEX(設定!$C$13:$C$20,MATCH($C37,KubunName,0)),"")="","",IFERROR(INDEX(設定!$C$13:$C$20,MATCH($C37,KubunName,0)),"")))</f>
        <v/>
      </c>
      <c r="E37" s="33" t="str">
        <f>IF($C37="","",IF(IFERROR(INDEX(設定!$D$13:$D$20,MATCH($C37,KubunName,0)),"")="","",IFERROR(INDEX(設定!$D$13:$D$20,MATCH($C37,KubunName,0)),"")))</f>
        <v/>
      </c>
      <c r="F37" s="34" t="str">
        <f>IF($C37="","",IF(IFERROR(INDEX(設定!$E$13:$E$20,MATCH($C37,KubunName,0)),"")="","",IFERROR(INDEX(設定!$E$13:$E$20,MATCH($C37,KubunName,0)),"")))</f>
        <v/>
      </c>
      <c r="G37" s="35" t="str">
        <f t="shared" si="0"/>
        <v/>
      </c>
      <c r="H37" s="35" t="str">
        <f t="shared" si="1"/>
        <v/>
      </c>
      <c r="I37" s="36"/>
    </row>
    <row r="38" spans="1:9" ht="16.5" x14ac:dyDescent="0.35">
      <c r="A38" s="31" t="str">
        <f>IF(シフト表!AG$7="","",シフト表!AG$7)</f>
        <v/>
      </c>
      <c r="B38" s="32" t="str">
        <f>IF($A38="","",MID("日月火水木金土",WEEKDAY($A38),1)&amp;IF(シフト表!AG$9="祝","・祝",""))</f>
        <v/>
      </c>
      <c r="C38" s="32" t="str">
        <f>IF(OR($A38="",$I$4=""),"",INDEX(シフト表!$C$10:$AG$29,$I$4,31)&amp;"")</f>
        <v/>
      </c>
      <c r="D38" s="33" t="str">
        <f>IF($C38="","",IF(IFERROR(INDEX(設定!$C$13:$C$20,MATCH($C38,KubunName,0)),"")="","",IFERROR(INDEX(設定!$C$13:$C$20,MATCH($C38,KubunName,0)),"")))</f>
        <v/>
      </c>
      <c r="E38" s="33" t="str">
        <f>IF($C38="","",IF(IFERROR(INDEX(設定!$D$13:$D$20,MATCH($C38,KubunName,0)),"")="","",IFERROR(INDEX(設定!$D$13:$D$20,MATCH($C38,KubunName,0)),"")))</f>
        <v/>
      </c>
      <c r="F38" s="34" t="str">
        <f>IF($C38="","",IF(IFERROR(INDEX(設定!$E$13:$E$20,MATCH($C38,KubunName,0)),"")="","",IFERROR(INDEX(設定!$E$13:$E$20,MATCH($C38,KubunName,0)),"")))</f>
        <v/>
      </c>
      <c r="G38" s="35" t="str">
        <f t="shared" si="0"/>
        <v/>
      </c>
      <c r="H38" s="35" t="str">
        <f t="shared" si="1"/>
        <v/>
      </c>
      <c r="I38" s="36"/>
    </row>
    <row r="40" spans="1:9" ht="17.25" x14ac:dyDescent="0.25">
      <c r="A40" s="5" t="s">
        <v>79</v>
      </c>
      <c r="B40" s="60" t="str">
        <f>IF($I$4="","",INDEX(シフト表!$AH$10:$AH$29,$I$4))</f>
        <v/>
      </c>
      <c r="C40" s="49"/>
      <c r="E40" s="48" t="s">
        <v>80</v>
      </c>
      <c r="F40" s="49"/>
      <c r="G40" s="61" t="str">
        <f>IF($I$4="","",INDEX(シフト表!$AK$10:$AK$29,$I$4))</f>
        <v/>
      </c>
      <c r="H40" s="49"/>
    </row>
    <row r="41" spans="1:9" ht="17.25" x14ac:dyDescent="0.25">
      <c r="A41" s="5" t="s">
        <v>46</v>
      </c>
      <c r="B41" s="60" t="str">
        <f>IF($I$4="","",INDEX(シフト表!$AI$10:$AI$29,$I$4))</f>
        <v/>
      </c>
      <c r="C41" s="49"/>
      <c r="E41" s="48" t="s">
        <v>29</v>
      </c>
      <c r="F41" s="49"/>
      <c r="G41" s="61" t="str">
        <f>IF($I$4="","",INDEX(シフト表!$AL$10:$AL$29,$I$4))</f>
        <v/>
      </c>
      <c r="H41" s="49"/>
    </row>
    <row r="42" spans="1:9" ht="17.25" x14ac:dyDescent="0.25">
      <c r="A42" s="5" t="s">
        <v>49</v>
      </c>
      <c r="B42" s="60" t="str">
        <f>IF($I$4="","",INDEX(シフト表!$AJ$10:$AJ$29,$I$4))</f>
        <v/>
      </c>
      <c r="C42" s="49"/>
    </row>
    <row r="44" spans="1:9" ht="30" customHeight="1" x14ac:dyDescent="0.25">
      <c r="A44" s="52" t="s">
        <v>81</v>
      </c>
      <c r="B44" s="49"/>
      <c r="C44" s="49"/>
      <c r="D44" s="49"/>
      <c r="E44" s="49"/>
      <c r="F44" s="49"/>
      <c r="G44" s="49"/>
      <c r="H44" s="49"/>
      <c r="I44" s="49"/>
    </row>
    <row r="45" spans="1:9" ht="21.95" customHeight="1" x14ac:dyDescent="0.25">
      <c r="A45" s="50" t="s">
        <v>55</v>
      </c>
      <c r="B45" s="49"/>
      <c r="C45" s="49"/>
      <c r="D45" s="49"/>
      <c r="E45" s="49"/>
      <c r="F45" s="49"/>
      <c r="G45" s="49"/>
      <c r="H45" s="49"/>
      <c r="I45" s="49"/>
    </row>
  </sheetData>
  <mergeCells count="13">
    <mergeCell ref="B42:C42"/>
    <mergeCell ref="A44:I44"/>
    <mergeCell ref="A45:I45"/>
    <mergeCell ref="B40:C40"/>
    <mergeCell ref="G40:H40"/>
    <mergeCell ref="E40:F40"/>
    <mergeCell ref="G1:I2"/>
    <mergeCell ref="G4:H4"/>
    <mergeCell ref="B41:C41"/>
    <mergeCell ref="E41:F41"/>
    <mergeCell ref="B4:D4"/>
    <mergeCell ref="A1:F2"/>
    <mergeCell ref="G41:H41"/>
  </mergeCells>
  <conditionalFormatting sqref="A8:I38">
    <cfRule type="expression" dxfId="0" priority="1">
      <formula>AND($A8&lt;&gt;"",OR(WEEKDAY($A8)=1,WEEKDAY($A8)=7,ISNUMBER(SEARCH("祝",$B8))))</formula>
    </cfRule>
  </conditionalFormatting>
  <dataValidations count="1">
    <dataValidation type="list" allowBlank="1" sqref="B4" xr:uid="{00000000-0002-0000-0300-000000000000}">
      <formula1>StaffList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61"/>
  <sheetViews>
    <sheetView showGridLines="0" workbookViewId="0"/>
  </sheetViews>
  <sheetFormatPr defaultRowHeight="15" x14ac:dyDescent="0.25"/>
  <cols>
    <col min="1" max="1" width="4" customWidth="1"/>
    <col min="2" max="2" width="13" customWidth="1"/>
    <col min="3" max="33" width="3.5703125" customWidth="1"/>
  </cols>
  <sheetData>
    <row r="1" spans="1:33" ht="21.95" customHeight="1" x14ac:dyDescent="0.25">
      <c r="A1" s="55" t="s">
        <v>82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53" t="s">
        <v>83</v>
      </c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14.1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</row>
    <row r="3" spans="1:33" ht="5.0999999999999996" customHeight="1" x14ac:dyDescent="0.25"/>
    <row r="4" spans="1:33" ht="30" customHeight="1" x14ac:dyDescent="0.25">
      <c r="A4" s="52" t="s">
        <v>84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</row>
    <row r="7" spans="1:33" x14ac:dyDescent="0.25">
      <c r="C7" s="37" t="str">
        <f>シフト表!C7</f>
        <v/>
      </c>
      <c r="D7" s="37" t="str">
        <f>シフト表!D7</f>
        <v/>
      </c>
      <c r="E7" s="37" t="str">
        <f>シフト表!E7</f>
        <v/>
      </c>
      <c r="F7" s="37" t="str">
        <f>シフト表!F7</f>
        <v/>
      </c>
      <c r="G7" s="37" t="str">
        <f>シフト表!G7</f>
        <v/>
      </c>
      <c r="H7" s="37" t="str">
        <f>シフト表!H7</f>
        <v/>
      </c>
      <c r="I7" s="37" t="str">
        <f>シフト表!I7</f>
        <v/>
      </c>
      <c r="J7" s="37" t="str">
        <f>シフト表!J7</f>
        <v/>
      </c>
      <c r="K7" s="37" t="str">
        <f>シフト表!K7</f>
        <v/>
      </c>
      <c r="L7" s="37" t="str">
        <f>シフト表!L7</f>
        <v/>
      </c>
      <c r="M7" s="37" t="str">
        <f>シフト表!M7</f>
        <v/>
      </c>
      <c r="N7" s="37" t="str">
        <f>シフト表!N7</f>
        <v/>
      </c>
      <c r="O7" s="37" t="str">
        <f>シフト表!O7</f>
        <v/>
      </c>
      <c r="P7" s="37" t="str">
        <f>シフト表!P7</f>
        <v/>
      </c>
      <c r="Q7" s="37" t="str">
        <f>シフト表!Q7</f>
        <v/>
      </c>
      <c r="R7" s="37" t="str">
        <f>シフト表!R7</f>
        <v/>
      </c>
      <c r="S7" s="37" t="str">
        <f>シフト表!S7</f>
        <v/>
      </c>
      <c r="T7" s="37" t="str">
        <f>シフト表!T7</f>
        <v/>
      </c>
      <c r="U7" s="37" t="str">
        <f>シフト表!U7</f>
        <v/>
      </c>
      <c r="V7" s="37" t="str">
        <f>シフト表!V7</f>
        <v/>
      </c>
      <c r="W7" s="37" t="str">
        <f>シフト表!W7</f>
        <v/>
      </c>
      <c r="X7" s="37" t="str">
        <f>シフト表!X7</f>
        <v/>
      </c>
      <c r="Y7" s="37" t="str">
        <f>シフト表!Y7</f>
        <v/>
      </c>
      <c r="Z7" s="37" t="str">
        <f>シフト表!Z7</f>
        <v/>
      </c>
      <c r="AA7" s="37" t="str">
        <f>シフト表!AA7</f>
        <v/>
      </c>
      <c r="AB7" s="37" t="str">
        <f>シフト表!AB7</f>
        <v/>
      </c>
      <c r="AC7" s="37" t="str">
        <f>シフト表!AC7</f>
        <v/>
      </c>
      <c r="AD7" s="37" t="str">
        <f>シフト表!AD7</f>
        <v/>
      </c>
      <c r="AE7" s="37" t="str">
        <f>シフト表!AE7</f>
        <v/>
      </c>
      <c r="AF7" s="37" t="str">
        <f>シフト表!AF7</f>
        <v/>
      </c>
      <c r="AG7" s="37" t="str">
        <f>シフト表!AG7</f>
        <v/>
      </c>
    </row>
    <row r="9" spans="1:33" ht="16.5" x14ac:dyDescent="0.35">
      <c r="B9" s="38" t="s">
        <v>85</v>
      </c>
    </row>
    <row r="10" spans="1:33" x14ac:dyDescent="0.25">
      <c r="B10" s="39" t="str">
        <f>IF(シフト表!$B10="","",シフト表!$B10)</f>
        <v/>
      </c>
      <c r="C10" s="40" t="str">
        <f>IF(C$7="","",IF(OR(IFERROR(INDEX(KubunType,MATCH(シフト表!C10,KubunName,0)),"")="勤務",IFERROR(INDEX(KubunType,MATCH(シフト表!C10,KubunName,0)),"")="明け"),0+1,0))</f>
        <v/>
      </c>
      <c r="D10" s="40" t="str">
        <f>IF(D$7="","",IF(OR(IFERROR(INDEX(KubunType,MATCH(シフト表!D10,KubunName,0)),"")="勤務",IFERROR(INDEX(KubunType,MATCH(シフト表!D10,KubunName,0)),"")="明け"),N(C10)+1,0))</f>
        <v/>
      </c>
      <c r="E10" s="40" t="str">
        <f>IF(E$7="","",IF(OR(IFERROR(INDEX(KubunType,MATCH(シフト表!E10,KubunName,0)),"")="勤務",IFERROR(INDEX(KubunType,MATCH(シフト表!E10,KubunName,0)),"")="明け"),N(D10)+1,0))</f>
        <v/>
      </c>
      <c r="F10" s="40" t="str">
        <f>IF(F$7="","",IF(OR(IFERROR(INDEX(KubunType,MATCH(シフト表!F10,KubunName,0)),"")="勤務",IFERROR(INDEX(KubunType,MATCH(シフト表!F10,KubunName,0)),"")="明け"),N(E10)+1,0))</f>
        <v/>
      </c>
      <c r="G10" s="40" t="str">
        <f>IF(G$7="","",IF(OR(IFERROR(INDEX(KubunType,MATCH(シフト表!G10,KubunName,0)),"")="勤務",IFERROR(INDEX(KubunType,MATCH(シフト表!G10,KubunName,0)),"")="明け"),N(F10)+1,0))</f>
        <v/>
      </c>
      <c r="H10" s="40" t="str">
        <f>IF(H$7="","",IF(OR(IFERROR(INDEX(KubunType,MATCH(シフト表!H10,KubunName,0)),"")="勤務",IFERROR(INDEX(KubunType,MATCH(シフト表!H10,KubunName,0)),"")="明け"),N(G10)+1,0))</f>
        <v/>
      </c>
      <c r="I10" s="40" t="str">
        <f>IF(I$7="","",IF(OR(IFERROR(INDEX(KubunType,MATCH(シフト表!I10,KubunName,0)),"")="勤務",IFERROR(INDEX(KubunType,MATCH(シフト表!I10,KubunName,0)),"")="明け"),N(H10)+1,0))</f>
        <v/>
      </c>
      <c r="J10" s="40" t="str">
        <f>IF(J$7="","",IF(OR(IFERROR(INDEX(KubunType,MATCH(シフト表!J10,KubunName,0)),"")="勤務",IFERROR(INDEX(KubunType,MATCH(シフト表!J10,KubunName,0)),"")="明け"),N(I10)+1,0))</f>
        <v/>
      </c>
      <c r="K10" s="40" t="str">
        <f>IF(K$7="","",IF(OR(IFERROR(INDEX(KubunType,MATCH(シフト表!K10,KubunName,0)),"")="勤務",IFERROR(INDEX(KubunType,MATCH(シフト表!K10,KubunName,0)),"")="明け"),N(J10)+1,0))</f>
        <v/>
      </c>
      <c r="L10" s="40" t="str">
        <f>IF(L$7="","",IF(OR(IFERROR(INDEX(KubunType,MATCH(シフト表!L10,KubunName,0)),"")="勤務",IFERROR(INDEX(KubunType,MATCH(シフト表!L10,KubunName,0)),"")="明け"),N(K10)+1,0))</f>
        <v/>
      </c>
      <c r="M10" s="40" t="str">
        <f>IF(M$7="","",IF(OR(IFERROR(INDEX(KubunType,MATCH(シフト表!M10,KubunName,0)),"")="勤務",IFERROR(INDEX(KubunType,MATCH(シフト表!M10,KubunName,0)),"")="明け"),N(L10)+1,0))</f>
        <v/>
      </c>
      <c r="N10" s="40" t="str">
        <f>IF(N$7="","",IF(OR(IFERROR(INDEX(KubunType,MATCH(シフト表!N10,KubunName,0)),"")="勤務",IFERROR(INDEX(KubunType,MATCH(シフト表!N10,KubunName,0)),"")="明け"),N(M10)+1,0))</f>
        <v/>
      </c>
      <c r="O10" s="40" t="str">
        <f>IF(O$7="","",IF(OR(IFERROR(INDEX(KubunType,MATCH(シフト表!O10,KubunName,0)),"")="勤務",IFERROR(INDEX(KubunType,MATCH(シフト表!O10,KubunName,0)),"")="明け"),N(N10)+1,0))</f>
        <v/>
      </c>
      <c r="P10" s="40" t="str">
        <f>IF(P$7="","",IF(OR(IFERROR(INDEX(KubunType,MATCH(シフト表!P10,KubunName,0)),"")="勤務",IFERROR(INDEX(KubunType,MATCH(シフト表!P10,KubunName,0)),"")="明け"),N(O10)+1,0))</f>
        <v/>
      </c>
      <c r="Q10" s="40" t="str">
        <f>IF(Q$7="","",IF(OR(IFERROR(INDEX(KubunType,MATCH(シフト表!Q10,KubunName,0)),"")="勤務",IFERROR(INDEX(KubunType,MATCH(シフト表!Q10,KubunName,0)),"")="明け"),N(P10)+1,0))</f>
        <v/>
      </c>
      <c r="R10" s="40" t="str">
        <f>IF(R$7="","",IF(OR(IFERROR(INDEX(KubunType,MATCH(シフト表!R10,KubunName,0)),"")="勤務",IFERROR(INDEX(KubunType,MATCH(シフト表!R10,KubunName,0)),"")="明け"),N(Q10)+1,0))</f>
        <v/>
      </c>
      <c r="S10" s="40" t="str">
        <f>IF(S$7="","",IF(OR(IFERROR(INDEX(KubunType,MATCH(シフト表!S10,KubunName,0)),"")="勤務",IFERROR(INDEX(KubunType,MATCH(シフト表!S10,KubunName,0)),"")="明け"),N(R10)+1,0))</f>
        <v/>
      </c>
      <c r="T10" s="40" t="str">
        <f>IF(T$7="","",IF(OR(IFERROR(INDEX(KubunType,MATCH(シフト表!T10,KubunName,0)),"")="勤務",IFERROR(INDEX(KubunType,MATCH(シフト表!T10,KubunName,0)),"")="明け"),N(S10)+1,0))</f>
        <v/>
      </c>
      <c r="U10" s="40" t="str">
        <f>IF(U$7="","",IF(OR(IFERROR(INDEX(KubunType,MATCH(シフト表!U10,KubunName,0)),"")="勤務",IFERROR(INDEX(KubunType,MATCH(シフト表!U10,KubunName,0)),"")="明け"),N(T10)+1,0))</f>
        <v/>
      </c>
      <c r="V10" s="40" t="str">
        <f>IF(V$7="","",IF(OR(IFERROR(INDEX(KubunType,MATCH(シフト表!V10,KubunName,0)),"")="勤務",IFERROR(INDEX(KubunType,MATCH(シフト表!V10,KubunName,0)),"")="明け"),N(U10)+1,0))</f>
        <v/>
      </c>
      <c r="W10" s="40" t="str">
        <f>IF(W$7="","",IF(OR(IFERROR(INDEX(KubunType,MATCH(シフト表!W10,KubunName,0)),"")="勤務",IFERROR(INDEX(KubunType,MATCH(シフト表!W10,KubunName,0)),"")="明け"),N(V10)+1,0))</f>
        <v/>
      </c>
      <c r="X10" s="40" t="str">
        <f>IF(X$7="","",IF(OR(IFERROR(INDEX(KubunType,MATCH(シフト表!X10,KubunName,0)),"")="勤務",IFERROR(INDEX(KubunType,MATCH(シフト表!X10,KubunName,0)),"")="明け"),N(W10)+1,0))</f>
        <v/>
      </c>
      <c r="Y10" s="40" t="str">
        <f>IF(Y$7="","",IF(OR(IFERROR(INDEX(KubunType,MATCH(シフト表!Y10,KubunName,0)),"")="勤務",IFERROR(INDEX(KubunType,MATCH(シフト表!Y10,KubunName,0)),"")="明け"),N(X10)+1,0))</f>
        <v/>
      </c>
      <c r="Z10" s="40" t="str">
        <f>IF(Z$7="","",IF(OR(IFERROR(INDEX(KubunType,MATCH(シフト表!Z10,KubunName,0)),"")="勤務",IFERROR(INDEX(KubunType,MATCH(シフト表!Z10,KubunName,0)),"")="明け"),N(Y10)+1,0))</f>
        <v/>
      </c>
      <c r="AA10" s="40" t="str">
        <f>IF(AA$7="","",IF(OR(IFERROR(INDEX(KubunType,MATCH(シフト表!AA10,KubunName,0)),"")="勤務",IFERROR(INDEX(KubunType,MATCH(シフト表!AA10,KubunName,0)),"")="明け"),N(Z10)+1,0))</f>
        <v/>
      </c>
      <c r="AB10" s="40" t="str">
        <f>IF(AB$7="","",IF(OR(IFERROR(INDEX(KubunType,MATCH(シフト表!AB10,KubunName,0)),"")="勤務",IFERROR(INDEX(KubunType,MATCH(シフト表!AB10,KubunName,0)),"")="明け"),N(AA10)+1,0))</f>
        <v/>
      </c>
      <c r="AC10" s="40" t="str">
        <f>IF(AC$7="","",IF(OR(IFERROR(INDEX(KubunType,MATCH(シフト表!AC10,KubunName,0)),"")="勤務",IFERROR(INDEX(KubunType,MATCH(シフト表!AC10,KubunName,0)),"")="明け"),N(AB10)+1,0))</f>
        <v/>
      </c>
      <c r="AD10" s="40" t="str">
        <f>IF(AD$7="","",IF(OR(IFERROR(INDEX(KubunType,MATCH(シフト表!AD10,KubunName,0)),"")="勤務",IFERROR(INDEX(KubunType,MATCH(シフト表!AD10,KubunName,0)),"")="明け"),N(AC10)+1,0))</f>
        <v/>
      </c>
      <c r="AE10" s="40" t="str">
        <f>IF(AE$7="","",IF(OR(IFERROR(INDEX(KubunType,MATCH(シフト表!AE10,KubunName,0)),"")="勤務",IFERROR(INDEX(KubunType,MATCH(シフト表!AE10,KubunName,0)),"")="明け"),N(AD10)+1,0))</f>
        <v/>
      </c>
      <c r="AF10" s="40" t="str">
        <f>IF(AF$7="","",IF(OR(IFERROR(INDEX(KubunType,MATCH(シフト表!AF10,KubunName,0)),"")="勤務",IFERROR(INDEX(KubunType,MATCH(シフト表!AF10,KubunName,0)),"")="明け"),N(AE10)+1,0))</f>
        <v/>
      </c>
      <c r="AG10" s="40" t="str">
        <f>IF(AG$7="","",IF(OR(IFERROR(INDEX(KubunType,MATCH(シフト表!AG10,KubunName,0)),"")="勤務",IFERROR(INDEX(KubunType,MATCH(シフト表!AG10,KubunName,0)),"")="明け"),N(AF10)+1,0))</f>
        <v/>
      </c>
    </row>
    <row r="11" spans="1:33" x14ac:dyDescent="0.25">
      <c r="B11" s="39" t="str">
        <f>IF(シフト表!$B11="","",シフト表!$B11)</f>
        <v/>
      </c>
      <c r="C11" s="40" t="str">
        <f>IF(C$7="","",IF(OR(IFERROR(INDEX(KubunType,MATCH(シフト表!C11,KubunName,0)),"")="勤務",IFERROR(INDEX(KubunType,MATCH(シフト表!C11,KubunName,0)),"")="明け"),0+1,0))</f>
        <v/>
      </c>
      <c r="D11" s="40" t="str">
        <f>IF(D$7="","",IF(OR(IFERROR(INDEX(KubunType,MATCH(シフト表!D11,KubunName,0)),"")="勤務",IFERROR(INDEX(KubunType,MATCH(シフト表!D11,KubunName,0)),"")="明け"),N(C11)+1,0))</f>
        <v/>
      </c>
      <c r="E11" s="40" t="str">
        <f>IF(E$7="","",IF(OR(IFERROR(INDEX(KubunType,MATCH(シフト表!E11,KubunName,0)),"")="勤務",IFERROR(INDEX(KubunType,MATCH(シフト表!E11,KubunName,0)),"")="明け"),N(D11)+1,0))</f>
        <v/>
      </c>
      <c r="F11" s="40" t="str">
        <f>IF(F$7="","",IF(OR(IFERROR(INDEX(KubunType,MATCH(シフト表!F11,KubunName,0)),"")="勤務",IFERROR(INDEX(KubunType,MATCH(シフト表!F11,KubunName,0)),"")="明け"),N(E11)+1,0))</f>
        <v/>
      </c>
      <c r="G11" s="40" t="str">
        <f>IF(G$7="","",IF(OR(IFERROR(INDEX(KubunType,MATCH(シフト表!G11,KubunName,0)),"")="勤務",IFERROR(INDEX(KubunType,MATCH(シフト表!G11,KubunName,0)),"")="明け"),N(F11)+1,0))</f>
        <v/>
      </c>
      <c r="H11" s="40" t="str">
        <f>IF(H$7="","",IF(OR(IFERROR(INDEX(KubunType,MATCH(シフト表!H11,KubunName,0)),"")="勤務",IFERROR(INDEX(KubunType,MATCH(シフト表!H11,KubunName,0)),"")="明け"),N(G11)+1,0))</f>
        <v/>
      </c>
      <c r="I11" s="40" t="str">
        <f>IF(I$7="","",IF(OR(IFERROR(INDEX(KubunType,MATCH(シフト表!I11,KubunName,0)),"")="勤務",IFERROR(INDEX(KubunType,MATCH(シフト表!I11,KubunName,0)),"")="明け"),N(H11)+1,0))</f>
        <v/>
      </c>
      <c r="J11" s="40" t="str">
        <f>IF(J$7="","",IF(OR(IFERROR(INDEX(KubunType,MATCH(シフト表!J11,KubunName,0)),"")="勤務",IFERROR(INDEX(KubunType,MATCH(シフト表!J11,KubunName,0)),"")="明け"),N(I11)+1,0))</f>
        <v/>
      </c>
      <c r="K11" s="40" t="str">
        <f>IF(K$7="","",IF(OR(IFERROR(INDEX(KubunType,MATCH(シフト表!K11,KubunName,0)),"")="勤務",IFERROR(INDEX(KubunType,MATCH(シフト表!K11,KubunName,0)),"")="明け"),N(J11)+1,0))</f>
        <v/>
      </c>
      <c r="L11" s="40" t="str">
        <f>IF(L$7="","",IF(OR(IFERROR(INDEX(KubunType,MATCH(シフト表!L11,KubunName,0)),"")="勤務",IFERROR(INDEX(KubunType,MATCH(シフト表!L11,KubunName,0)),"")="明け"),N(K11)+1,0))</f>
        <v/>
      </c>
      <c r="M11" s="40" t="str">
        <f>IF(M$7="","",IF(OR(IFERROR(INDEX(KubunType,MATCH(シフト表!M11,KubunName,0)),"")="勤務",IFERROR(INDEX(KubunType,MATCH(シフト表!M11,KubunName,0)),"")="明け"),N(L11)+1,0))</f>
        <v/>
      </c>
      <c r="N11" s="40" t="str">
        <f>IF(N$7="","",IF(OR(IFERROR(INDEX(KubunType,MATCH(シフト表!N11,KubunName,0)),"")="勤務",IFERROR(INDEX(KubunType,MATCH(シフト表!N11,KubunName,0)),"")="明け"),N(M11)+1,0))</f>
        <v/>
      </c>
      <c r="O11" s="40" t="str">
        <f>IF(O$7="","",IF(OR(IFERROR(INDEX(KubunType,MATCH(シフト表!O11,KubunName,0)),"")="勤務",IFERROR(INDEX(KubunType,MATCH(シフト表!O11,KubunName,0)),"")="明け"),N(N11)+1,0))</f>
        <v/>
      </c>
      <c r="P11" s="40" t="str">
        <f>IF(P$7="","",IF(OR(IFERROR(INDEX(KubunType,MATCH(シフト表!P11,KubunName,0)),"")="勤務",IFERROR(INDEX(KubunType,MATCH(シフト表!P11,KubunName,0)),"")="明け"),N(O11)+1,0))</f>
        <v/>
      </c>
      <c r="Q11" s="40" t="str">
        <f>IF(Q$7="","",IF(OR(IFERROR(INDEX(KubunType,MATCH(シフト表!Q11,KubunName,0)),"")="勤務",IFERROR(INDEX(KubunType,MATCH(シフト表!Q11,KubunName,0)),"")="明け"),N(P11)+1,0))</f>
        <v/>
      </c>
      <c r="R11" s="40" t="str">
        <f>IF(R$7="","",IF(OR(IFERROR(INDEX(KubunType,MATCH(シフト表!R11,KubunName,0)),"")="勤務",IFERROR(INDEX(KubunType,MATCH(シフト表!R11,KubunName,0)),"")="明け"),N(Q11)+1,0))</f>
        <v/>
      </c>
      <c r="S11" s="40" t="str">
        <f>IF(S$7="","",IF(OR(IFERROR(INDEX(KubunType,MATCH(シフト表!S11,KubunName,0)),"")="勤務",IFERROR(INDEX(KubunType,MATCH(シフト表!S11,KubunName,0)),"")="明け"),N(R11)+1,0))</f>
        <v/>
      </c>
      <c r="T11" s="40" t="str">
        <f>IF(T$7="","",IF(OR(IFERROR(INDEX(KubunType,MATCH(シフト表!T11,KubunName,0)),"")="勤務",IFERROR(INDEX(KubunType,MATCH(シフト表!T11,KubunName,0)),"")="明け"),N(S11)+1,0))</f>
        <v/>
      </c>
      <c r="U11" s="40" t="str">
        <f>IF(U$7="","",IF(OR(IFERROR(INDEX(KubunType,MATCH(シフト表!U11,KubunName,0)),"")="勤務",IFERROR(INDEX(KubunType,MATCH(シフト表!U11,KubunName,0)),"")="明け"),N(T11)+1,0))</f>
        <v/>
      </c>
      <c r="V11" s="40" t="str">
        <f>IF(V$7="","",IF(OR(IFERROR(INDEX(KubunType,MATCH(シフト表!V11,KubunName,0)),"")="勤務",IFERROR(INDEX(KubunType,MATCH(シフト表!V11,KubunName,0)),"")="明け"),N(U11)+1,0))</f>
        <v/>
      </c>
      <c r="W11" s="40" t="str">
        <f>IF(W$7="","",IF(OR(IFERROR(INDEX(KubunType,MATCH(シフト表!W11,KubunName,0)),"")="勤務",IFERROR(INDEX(KubunType,MATCH(シフト表!W11,KubunName,0)),"")="明け"),N(V11)+1,0))</f>
        <v/>
      </c>
      <c r="X11" s="40" t="str">
        <f>IF(X$7="","",IF(OR(IFERROR(INDEX(KubunType,MATCH(シフト表!X11,KubunName,0)),"")="勤務",IFERROR(INDEX(KubunType,MATCH(シフト表!X11,KubunName,0)),"")="明け"),N(W11)+1,0))</f>
        <v/>
      </c>
      <c r="Y11" s="40" t="str">
        <f>IF(Y$7="","",IF(OR(IFERROR(INDEX(KubunType,MATCH(シフト表!Y11,KubunName,0)),"")="勤務",IFERROR(INDEX(KubunType,MATCH(シフト表!Y11,KubunName,0)),"")="明け"),N(X11)+1,0))</f>
        <v/>
      </c>
      <c r="Z11" s="40" t="str">
        <f>IF(Z$7="","",IF(OR(IFERROR(INDEX(KubunType,MATCH(シフト表!Z11,KubunName,0)),"")="勤務",IFERROR(INDEX(KubunType,MATCH(シフト表!Z11,KubunName,0)),"")="明け"),N(Y11)+1,0))</f>
        <v/>
      </c>
      <c r="AA11" s="40" t="str">
        <f>IF(AA$7="","",IF(OR(IFERROR(INDEX(KubunType,MATCH(シフト表!AA11,KubunName,0)),"")="勤務",IFERROR(INDEX(KubunType,MATCH(シフト表!AA11,KubunName,0)),"")="明け"),N(Z11)+1,0))</f>
        <v/>
      </c>
      <c r="AB11" s="40" t="str">
        <f>IF(AB$7="","",IF(OR(IFERROR(INDEX(KubunType,MATCH(シフト表!AB11,KubunName,0)),"")="勤務",IFERROR(INDEX(KubunType,MATCH(シフト表!AB11,KubunName,0)),"")="明け"),N(AA11)+1,0))</f>
        <v/>
      </c>
      <c r="AC11" s="40" t="str">
        <f>IF(AC$7="","",IF(OR(IFERROR(INDEX(KubunType,MATCH(シフト表!AC11,KubunName,0)),"")="勤務",IFERROR(INDEX(KubunType,MATCH(シフト表!AC11,KubunName,0)),"")="明け"),N(AB11)+1,0))</f>
        <v/>
      </c>
      <c r="AD11" s="40" t="str">
        <f>IF(AD$7="","",IF(OR(IFERROR(INDEX(KubunType,MATCH(シフト表!AD11,KubunName,0)),"")="勤務",IFERROR(INDEX(KubunType,MATCH(シフト表!AD11,KubunName,0)),"")="明け"),N(AC11)+1,0))</f>
        <v/>
      </c>
      <c r="AE11" s="40" t="str">
        <f>IF(AE$7="","",IF(OR(IFERROR(INDEX(KubunType,MATCH(シフト表!AE11,KubunName,0)),"")="勤務",IFERROR(INDEX(KubunType,MATCH(シフト表!AE11,KubunName,0)),"")="明け"),N(AD11)+1,0))</f>
        <v/>
      </c>
      <c r="AF11" s="40" t="str">
        <f>IF(AF$7="","",IF(OR(IFERROR(INDEX(KubunType,MATCH(シフト表!AF11,KubunName,0)),"")="勤務",IFERROR(INDEX(KubunType,MATCH(シフト表!AF11,KubunName,0)),"")="明け"),N(AE11)+1,0))</f>
        <v/>
      </c>
      <c r="AG11" s="40" t="str">
        <f>IF(AG$7="","",IF(OR(IFERROR(INDEX(KubunType,MATCH(シフト表!AG11,KubunName,0)),"")="勤務",IFERROR(INDEX(KubunType,MATCH(シフト表!AG11,KubunName,0)),"")="明け"),N(AF11)+1,0))</f>
        <v/>
      </c>
    </row>
    <row r="12" spans="1:33" x14ac:dyDescent="0.25">
      <c r="B12" s="39" t="str">
        <f>IF(シフト表!$B12="","",シフト表!$B12)</f>
        <v/>
      </c>
      <c r="C12" s="40" t="str">
        <f>IF(C$7="","",IF(OR(IFERROR(INDEX(KubunType,MATCH(シフト表!C12,KubunName,0)),"")="勤務",IFERROR(INDEX(KubunType,MATCH(シフト表!C12,KubunName,0)),"")="明け"),0+1,0))</f>
        <v/>
      </c>
      <c r="D12" s="40" t="str">
        <f>IF(D$7="","",IF(OR(IFERROR(INDEX(KubunType,MATCH(シフト表!D12,KubunName,0)),"")="勤務",IFERROR(INDEX(KubunType,MATCH(シフト表!D12,KubunName,0)),"")="明け"),N(C12)+1,0))</f>
        <v/>
      </c>
      <c r="E12" s="40" t="str">
        <f>IF(E$7="","",IF(OR(IFERROR(INDEX(KubunType,MATCH(シフト表!E12,KubunName,0)),"")="勤務",IFERROR(INDEX(KubunType,MATCH(シフト表!E12,KubunName,0)),"")="明け"),N(D12)+1,0))</f>
        <v/>
      </c>
      <c r="F12" s="40" t="str">
        <f>IF(F$7="","",IF(OR(IFERROR(INDEX(KubunType,MATCH(シフト表!F12,KubunName,0)),"")="勤務",IFERROR(INDEX(KubunType,MATCH(シフト表!F12,KubunName,0)),"")="明け"),N(E12)+1,0))</f>
        <v/>
      </c>
      <c r="G12" s="40" t="str">
        <f>IF(G$7="","",IF(OR(IFERROR(INDEX(KubunType,MATCH(シフト表!G12,KubunName,0)),"")="勤務",IFERROR(INDEX(KubunType,MATCH(シフト表!G12,KubunName,0)),"")="明け"),N(F12)+1,0))</f>
        <v/>
      </c>
      <c r="H12" s="40" t="str">
        <f>IF(H$7="","",IF(OR(IFERROR(INDEX(KubunType,MATCH(シフト表!H12,KubunName,0)),"")="勤務",IFERROR(INDEX(KubunType,MATCH(シフト表!H12,KubunName,0)),"")="明け"),N(G12)+1,0))</f>
        <v/>
      </c>
      <c r="I12" s="40" t="str">
        <f>IF(I$7="","",IF(OR(IFERROR(INDEX(KubunType,MATCH(シフト表!I12,KubunName,0)),"")="勤務",IFERROR(INDEX(KubunType,MATCH(シフト表!I12,KubunName,0)),"")="明け"),N(H12)+1,0))</f>
        <v/>
      </c>
      <c r="J12" s="40" t="str">
        <f>IF(J$7="","",IF(OR(IFERROR(INDEX(KubunType,MATCH(シフト表!J12,KubunName,0)),"")="勤務",IFERROR(INDEX(KubunType,MATCH(シフト表!J12,KubunName,0)),"")="明け"),N(I12)+1,0))</f>
        <v/>
      </c>
      <c r="K12" s="40" t="str">
        <f>IF(K$7="","",IF(OR(IFERROR(INDEX(KubunType,MATCH(シフト表!K12,KubunName,0)),"")="勤務",IFERROR(INDEX(KubunType,MATCH(シフト表!K12,KubunName,0)),"")="明け"),N(J12)+1,0))</f>
        <v/>
      </c>
      <c r="L12" s="40" t="str">
        <f>IF(L$7="","",IF(OR(IFERROR(INDEX(KubunType,MATCH(シフト表!L12,KubunName,0)),"")="勤務",IFERROR(INDEX(KubunType,MATCH(シフト表!L12,KubunName,0)),"")="明け"),N(K12)+1,0))</f>
        <v/>
      </c>
      <c r="M12" s="40" t="str">
        <f>IF(M$7="","",IF(OR(IFERROR(INDEX(KubunType,MATCH(シフト表!M12,KubunName,0)),"")="勤務",IFERROR(INDEX(KubunType,MATCH(シフト表!M12,KubunName,0)),"")="明け"),N(L12)+1,0))</f>
        <v/>
      </c>
      <c r="N12" s="40" t="str">
        <f>IF(N$7="","",IF(OR(IFERROR(INDEX(KubunType,MATCH(シフト表!N12,KubunName,0)),"")="勤務",IFERROR(INDEX(KubunType,MATCH(シフト表!N12,KubunName,0)),"")="明け"),N(M12)+1,0))</f>
        <v/>
      </c>
      <c r="O12" s="40" t="str">
        <f>IF(O$7="","",IF(OR(IFERROR(INDEX(KubunType,MATCH(シフト表!O12,KubunName,0)),"")="勤務",IFERROR(INDEX(KubunType,MATCH(シフト表!O12,KubunName,0)),"")="明け"),N(N12)+1,0))</f>
        <v/>
      </c>
      <c r="P12" s="40" t="str">
        <f>IF(P$7="","",IF(OR(IFERROR(INDEX(KubunType,MATCH(シフト表!P12,KubunName,0)),"")="勤務",IFERROR(INDEX(KubunType,MATCH(シフト表!P12,KubunName,0)),"")="明け"),N(O12)+1,0))</f>
        <v/>
      </c>
      <c r="Q12" s="40" t="str">
        <f>IF(Q$7="","",IF(OR(IFERROR(INDEX(KubunType,MATCH(シフト表!Q12,KubunName,0)),"")="勤務",IFERROR(INDEX(KubunType,MATCH(シフト表!Q12,KubunName,0)),"")="明け"),N(P12)+1,0))</f>
        <v/>
      </c>
      <c r="R12" s="40" t="str">
        <f>IF(R$7="","",IF(OR(IFERROR(INDEX(KubunType,MATCH(シフト表!R12,KubunName,0)),"")="勤務",IFERROR(INDEX(KubunType,MATCH(シフト表!R12,KubunName,0)),"")="明け"),N(Q12)+1,0))</f>
        <v/>
      </c>
      <c r="S12" s="40" t="str">
        <f>IF(S$7="","",IF(OR(IFERROR(INDEX(KubunType,MATCH(シフト表!S12,KubunName,0)),"")="勤務",IFERROR(INDEX(KubunType,MATCH(シフト表!S12,KubunName,0)),"")="明け"),N(R12)+1,0))</f>
        <v/>
      </c>
      <c r="T12" s="40" t="str">
        <f>IF(T$7="","",IF(OR(IFERROR(INDEX(KubunType,MATCH(シフト表!T12,KubunName,0)),"")="勤務",IFERROR(INDEX(KubunType,MATCH(シフト表!T12,KubunName,0)),"")="明け"),N(S12)+1,0))</f>
        <v/>
      </c>
      <c r="U12" s="40" t="str">
        <f>IF(U$7="","",IF(OR(IFERROR(INDEX(KubunType,MATCH(シフト表!U12,KubunName,0)),"")="勤務",IFERROR(INDEX(KubunType,MATCH(シフト表!U12,KubunName,0)),"")="明け"),N(T12)+1,0))</f>
        <v/>
      </c>
      <c r="V12" s="40" t="str">
        <f>IF(V$7="","",IF(OR(IFERROR(INDEX(KubunType,MATCH(シフト表!V12,KubunName,0)),"")="勤務",IFERROR(INDEX(KubunType,MATCH(シフト表!V12,KubunName,0)),"")="明け"),N(U12)+1,0))</f>
        <v/>
      </c>
      <c r="W12" s="40" t="str">
        <f>IF(W$7="","",IF(OR(IFERROR(INDEX(KubunType,MATCH(シフト表!W12,KubunName,0)),"")="勤務",IFERROR(INDEX(KubunType,MATCH(シフト表!W12,KubunName,0)),"")="明け"),N(V12)+1,0))</f>
        <v/>
      </c>
      <c r="X12" s="40" t="str">
        <f>IF(X$7="","",IF(OR(IFERROR(INDEX(KubunType,MATCH(シフト表!X12,KubunName,0)),"")="勤務",IFERROR(INDEX(KubunType,MATCH(シフト表!X12,KubunName,0)),"")="明け"),N(W12)+1,0))</f>
        <v/>
      </c>
      <c r="Y12" s="40" t="str">
        <f>IF(Y$7="","",IF(OR(IFERROR(INDEX(KubunType,MATCH(シフト表!Y12,KubunName,0)),"")="勤務",IFERROR(INDEX(KubunType,MATCH(シフト表!Y12,KubunName,0)),"")="明け"),N(X12)+1,0))</f>
        <v/>
      </c>
      <c r="Z12" s="40" t="str">
        <f>IF(Z$7="","",IF(OR(IFERROR(INDEX(KubunType,MATCH(シフト表!Z12,KubunName,0)),"")="勤務",IFERROR(INDEX(KubunType,MATCH(シフト表!Z12,KubunName,0)),"")="明け"),N(Y12)+1,0))</f>
        <v/>
      </c>
      <c r="AA12" s="40" t="str">
        <f>IF(AA$7="","",IF(OR(IFERROR(INDEX(KubunType,MATCH(シフト表!AA12,KubunName,0)),"")="勤務",IFERROR(INDEX(KubunType,MATCH(シフト表!AA12,KubunName,0)),"")="明け"),N(Z12)+1,0))</f>
        <v/>
      </c>
      <c r="AB12" s="40" t="str">
        <f>IF(AB$7="","",IF(OR(IFERROR(INDEX(KubunType,MATCH(シフト表!AB12,KubunName,0)),"")="勤務",IFERROR(INDEX(KubunType,MATCH(シフト表!AB12,KubunName,0)),"")="明け"),N(AA12)+1,0))</f>
        <v/>
      </c>
      <c r="AC12" s="40" t="str">
        <f>IF(AC$7="","",IF(OR(IFERROR(INDEX(KubunType,MATCH(シフト表!AC12,KubunName,0)),"")="勤務",IFERROR(INDEX(KubunType,MATCH(シフト表!AC12,KubunName,0)),"")="明け"),N(AB12)+1,0))</f>
        <v/>
      </c>
      <c r="AD12" s="40" t="str">
        <f>IF(AD$7="","",IF(OR(IFERROR(INDEX(KubunType,MATCH(シフト表!AD12,KubunName,0)),"")="勤務",IFERROR(INDEX(KubunType,MATCH(シフト表!AD12,KubunName,0)),"")="明け"),N(AC12)+1,0))</f>
        <v/>
      </c>
      <c r="AE12" s="40" t="str">
        <f>IF(AE$7="","",IF(OR(IFERROR(INDEX(KubunType,MATCH(シフト表!AE12,KubunName,0)),"")="勤務",IFERROR(INDEX(KubunType,MATCH(シフト表!AE12,KubunName,0)),"")="明け"),N(AD12)+1,0))</f>
        <v/>
      </c>
      <c r="AF12" s="40" t="str">
        <f>IF(AF$7="","",IF(OR(IFERROR(INDEX(KubunType,MATCH(シフト表!AF12,KubunName,0)),"")="勤務",IFERROR(INDEX(KubunType,MATCH(シフト表!AF12,KubunName,0)),"")="明け"),N(AE12)+1,0))</f>
        <v/>
      </c>
      <c r="AG12" s="40" t="str">
        <f>IF(AG$7="","",IF(OR(IFERROR(INDEX(KubunType,MATCH(シフト表!AG12,KubunName,0)),"")="勤務",IFERROR(INDEX(KubunType,MATCH(シフト表!AG12,KubunName,0)),"")="明け"),N(AF12)+1,0))</f>
        <v/>
      </c>
    </row>
    <row r="13" spans="1:33" x14ac:dyDescent="0.25">
      <c r="B13" s="39" t="str">
        <f>IF(シフト表!$B13="","",シフト表!$B13)</f>
        <v/>
      </c>
      <c r="C13" s="40" t="str">
        <f>IF(C$7="","",IF(OR(IFERROR(INDEX(KubunType,MATCH(シフト表!C13,KubunName,0)),"")="勤務",IFERROR(INDEX(KubunType,MATCH(シフト表!C13,KubunName,0)),"")="明け"),0+1,0))</f>
        <v/>
      </c>
      <c r="D13" s="40" t="str">
        <f>IF(D$7="","",IF(OR(IFERROR(INDEX(KubunType,MATCH(シフト表!D13,KubunName,0)),"")="勤務",IFERROR(INDEX(KubunType,MATCH(シフト表!D13,KubunName,0)),"")="明け"),N(C13)+1,0))</f>
        <v/>
      </c>
      <c r="E13" s="40" t="str">
        <f>IF(E$7="","",IF(OR(IFERROR(INDEX(KubunType,MATCH(シフト表!E13,KubunName,0)),"")="勤務",IFERROR(INDEX(KubunType,MATCH(シフト表!E13,KubunName,0)),"")="明け"),N(D13)+1,0))</f>
        <v/>
      </c>
      <c r="F13" s="40" t="str">
        <f>IF(F$7="","",IF(OR(IFERROR(INDEX(KubunType,MATCH(シフト表!F13,KubunName,0)),"")="勤務",IFERROR(INDEX(KubunType,MATCH(シフト表!F13,KubunName,0)),"")="明け"),N(E13)+1,0))</f>
        <v/>
      </c>
      <c r="G13" s="40" t="str">
        <f>IF(G$7="","",IF(OR(IFERROR(INDEX(KubunType,MATCH(シフト表!G13,KubunName,0)),"")="勤務",IFERROR(INDEX(KubunType,MATCH(シフト表!G13,KubunName,0)),"")="明け"),N(F13)+1,0))</f>
        <v/>
      </c>
      <c r="H13" s="40" t="str">
        <f>IF(H$7="","",IF(OR(IFERROR(INDEX(KubunType,MATCH(シフト表!H13,KubunName,0)),"")="勤務",IFERROR(INDEX(KubunType,MATCH(シフト表!H13,KubunName,0)),"")="明け"),N(G13)+1,0))</f>
        <v/>
      </c>
      <c r="I13" s="40" t="str">
        <f>IF(I$7="","",IF(OR(IFERROR(INDEX(KubunType,MATCH(シフト表!I13,KubunName,0)),"")="勤務",IFERROR(INDEX(KubunType,MATCH(シフト表!I13,KubunName,0)),"")="明け"),N(H13)+1,0))</f>
        <v/>
      </c>
      <c r="J13" s="40" t="str">
        <f>IF(J$7="","",IF(OR(IFERROR(INDEX(KubunType,MATCH(シフト表!J13,KubunName,0)),"")="勤務",IFERROR(INDEX(KubunType,MATCH(シフト表!J13,KubunName,0)),"")="明け"),N(I13)+1,0))</f>
        <v/>
      </c>
      <c r="K13" s="40" t="str">
        <f>IF(K$7="","",IF(OR(IFERROR(INDEX(KubunType,MATCH(シフト表!K13,KubunName,0)),"")="勤務",IFERROR(INDEX(KubunType,MATCH(シフト表!K13,KubunName,0)),"")="明け"),N(J13)+1,0))</f>
        <v/>
      </c>
      <c r="L13" s="40" t="str">
        <f>IF(L$7="","",IF(OR(IFERROR(INDEX(KubunType,MATCH(シフト表!L13,KubunName,0)),"")="勤務",IFERROR(INDEX(KubunType,MATCH(シフト表!L13,KubunName,0)),"")="明け"),N(K13)+1,0))</f>
        <v/>
      </c>
      <c r="M13" s="40" t="str">
        <f>IF(M$7="","",IF(OR(IFERROR(INDEX(KubunType,MATCH(シフト表!M13,KubunName,0)),"")="勤務",IFERROR(INDEX(KubunType,MATCH(シフト表!M13,KubunName,0)),"")="明け"),N(L13)+1,0))</f>
        <v/>
      </c>
      <c r="N13" s="40" t="str">
        <f>IF(N$7="","",IF(OR(IFERROR(INDEX(KubunType,MATCH(シフト表!N13,KubunName,0)),"")="勤務",IFERROR(INDEX(KubunType,MATCH(シフト表!N13,KubunName,0)),"")="明け"),N(M13)+1,0))</f>
        <v/>
      </c>
      <c r="O13" s="40" t="str">
        <f>IF(O$7="","",IF(OR(IFERROR(INDEX(KubunType,MATCH(シフト表!O13,KubunName,0)),"")="勤務",IFERROR(INDEX(KubunType,MATCH(シフト表!O13,KubunName,0)),"")="明け"),N(N13)+1,0))</f>
        <v/>
      </c>
      <c r="P13" s="40" t="str">
        <f>IF(P$7="","",IF(OR(IFERROR(INDEX(KubunType,MATCH(シフト表!P13,KubunName,0)),"")="勤務",IFERROR(INDEX(KubunType,MATCH(シフト表!P13,KubunName,0)),"")="明け"),N(O13)+1,0))</f>
        <v/>
      </c>
      <c r="Q13" s="40" t="str">
        <f>IF(Q$7="","",IF(OR(IFERROR(INDEX(KubunType,MATCH(シフト表!Q13,KubunName,0)),"")="勤務",IFERROR(INDEX(KubunType,MATCH(シフト表!Q13,KubunName,0)),"")="明け"),N(P13)+1,0))</f>
        <v/>
      </c>
      <c r="R13" s="40" t="str">
        <f>IF(R$7="","",IF(OR(IFERROR(INDEX(KubunType,MATCH(シフト表!R13,KubunName,0)),"")="勤務",IFERROR(INDEX(KubunType,MATCH(シフト表!R13,KubunName,0)),"")="明け"),N(Q13)+1,0))</f>
        <v/>
      </c>
      <c r="S13" s="40" t="str">
        <f>IF(S$7="","",IF(OR(IFERROR(INDEX(KubunType,MATCH(シフト表!S13,KubunName,0)),"")="勤務",IFERROR(INDEX(KubunType,MATCH(シフト表!S13,KubunName,0)),"")="明け"),N(R13)+1,0))</f>
        <v/>
      </c>
      <c r="T13" s="40" t="str">
        <f>IF(T$7="","",IF(OR(IFERROR(INDEX(KubunType,MATCH(シフト表!T13,KubunName,0)),"")="勤務",IFERROR(INDEX(KubunType,MATCH(シフト表!T13,KubunName,0)),"")="明け"),N(S13)+1,0))</f>
        <v/>
      </c>
      <c r="U13" s="40" t="str">
        <f>IF(U$7="","",IF(OR(IFERROR(INDEX(KubunType,MATCH(シフト表!U13,KubunName,0)),"")="勤務",IFERROR(INDEX(KubunType,MATCH(シフト表!U13,KubunName,0)),"")="明け"),N(T13)+1,0))</f>
        <v/>
      </c>
      <c r="V13" s="40" t="str">
        <f>IF(V$7="","",IF(OR(IFERROR(INDEX(KubunType,MATCH(シフト表!V13,KubunName,0)),"")="勤務",IFERROR(INDEX(KubunType,MATCH(シフト表!V13,KubunName,0)),"")="明け"),N(U13)+1,0))</f>
        <v/>
      </c>
      <c r="W13" s="40" t="str">
        <f>IF(W$7="","",IF(OR(IFERROR(INDEX(KubunType,MATCH(シフト表!W13,KubunName,0)),"")="勤務",IFERROR(INDEX(KubunType,MATCH(シフト表!W13,KubunName,0)),"")="明け"),N(V13)+1,0))</f>
        <v/>
      </c>
      <c r="X13" s="40" t="str">
        <f>IF(X$7="","",IF(OR(IFERROR(INDEX(KubunType,MATCH(シフト表!X13,KubunName,0)),"")="勤務",IFERROR(INDEX(KubunType,MATCH(シフト表!X13,KubunName,0)),"")="明け"),N(W13)+1,0))</f>
        <v/>
      </c>
      <c r="Y13" s="40" t="str">
        <f>IF(Y$7="","",IF(OR(IFERROR(INDEX(KubunType,MATCH(シフト表!Y13,KubunName,0)),"")="勤務",IFERROR(INDEX(KubunType,MATCH(シフト表!Y13,KubunName,0)),"")="明け"),N(X13)+1,0))</f>
        <v/>
      </c>
      <c r="Z13" s="40" t="str">
        <f>IF(Z$7="","",IF(OR(IFERROR(INDEX(KubunType,MATCH(シフト表!Z13,KubunName,0)),"")="勤務",IFERROR(INDEX(KubunType,MATCH(シフト表!Z13,KubunName,0)),"")="明け"),N(Y13)+1,0))</f>
        <v/>
      </c>
      <c r="AA13" s="40" t="str">
        <f>IF(AA$7="","",IF(OR(IFERROR(INDEX(KubunType,MATCH(シフト表!AA13,KubunName,0)),"")="勤務",IFERROR(INDEX(KubunType,MATCH(シフト表!AA13,KubunName,0)),"")="明け"),N(Z13)+1,0))</f>
        <v/>
      </c>
      <c r="AB13" s="40" t="str">
        <f>IF(AB$7="","",IF(OR(IFERROR(INDEX(KubunType,MATCH(シフト表!AB13,KubunName,0)),"")="勤務",IFERROR(INDEX(KubunType,MATCH(シフト表!AB13,KubunName,0)),"")="明け"),N(AA13)+1,0))</f>
        <v/>
      </c>
      <c r="AC13" s="40" t="str">
        <f>IF(AC$7="","",IF(OR(IFERROR(INDEX(KubunType,MATCH(シフト表!AC13,KubunName,0)),"")="勤務",IFERROR(INDEX(KubunType,MATCH(シフト表!AC13,KubunName,0)),"")="明け"),N(AB13)+1,0))</f>
        <v/>
      </c>
      <c r="AD13" s="40" t="str">
        <f>IF(AD$7="","",IF(OR(IFERROR(INDEX(KubunType,MATCH(シフト表!AD13,KubunName,0)),"")="勤務",IFERROR(INDEX(KubunType,MATCH(シフト表!AD13,KubunName,0)),"")="明け"),N(AC13)+1,0))</f>
        <v/>
      </c>
      <c r="AE13" s="40" t="str">
        <f>IF(AE$7="","",IF(OR(IFERROR(INDEX(KubunType,MATCH(シフト表!AE13,KubunName,0)),"")="勤務",IFERROR(INDEX(KubunType,MATCH(シフト表!AE13,KubunName,0)),"")="明け"),N(AD13)+1,0))</f>
        <v/>
      </c>
      <c r="AF13" s="40" t="str">
        <f>IF(AF$7="","",IF(OR(IFERROR(INDEX(KubunType,MATCH(シフト表!AF13,KubunName,0)),"")="勤務",IFERROR(INDEX(KubunType,MATCH(シフト表!AF13,KubunName,0)),"")="明け"),N(AE13)+1,0))</f>
        <v/>
      </c>
      <c r="AG13" s="40" t="str">
        <f>IF(AG$7="","",IF(OR(IFERROR(INDEX(KubunType,MATCH(シフト表!AG13,KubunName,0)),"")="勤務",IFERROR(INDEX(KubunType,MATCH(シフト表!AG13,KubunName,0)),"")="明け"),N(AF13)+1,0))</f>
        <v/>
      </c>
    </row>
    <row r="14" spans="1:33" x14ac:dyDescent="0.25">
      <c r="B14" s="39" t="str">
        <f>IF(シフト表!$B14="","",シフト表!$B14)</f>
        <v/>
      </c>
      <c r="C14" s="40" t="str">
        <f>IF(C$7="","",IF(OR(IFERROR(INDEX(KubunType,MATCH(シフト表!C14,KubunName,0)),"")="勤務",IFERROR(INDEX(KubunType,MATCH(シフト表!C14,KubunName,0)),"")="明け"),0+1,0))</f>
        <v/>
      </c>
      <c r="D14" s="40" t="str">
        <f>IF(D$7="","",IF(OR(IFERROR(INDEX(KubunType,MATCH(シフト表!D14,KubunName,0)),"")="勤務",IFERROR(INDEX(KubunType,MATCH(シフト表!D14,KubunName,0)),"")="明け"),N(C14)+1,0))</f>
        <v/>
      </c>
      <c r="E14" s="40" t="str">
        <f>IF(E$7="","",IF(OR(IFERROR(INDEX(KubunType,MATCH(シフト表!E14,KubunName,0)),"")="勤務",IFERROR(INDEX(KubunType,MATCH(シフト表!E14,KubunName,0)),"")="明け"),N(D14)+1,0))</f>
        <v/>
      </c>
      <c r="F14" s="40" t="str">
        <f>IF(F$7="","",IF(OR(IFERROR(INDEX(KubunType,MATCH(シフト表!F14,KubunName,0)),"")="勤務",IFERROR(INDEX(KubunType,MATCH(シフト表!F14,KubunName,0)),"")="明け"),N(E14)+1,0))</f>
        <v/>
      </c>
      <c r="G14" s="40" t="str">
        <f>IF(G$7="","",IF(OR(IFERROR(INDEX(KubunType,MATCH(シフト表!G14,KubunName,0)),"")="勤務",IFERROR(INDEX(KubunType,MATCH(シフト表!G14,KubunName,0)),"")="明け"),N(F14)+1,0))</f>
        <v/>
      </c>
      <c r="H14" s="40" t="str">
        <f>IF(H$7="","",IF(OR(IFERROR(INDEX(KubunType,MATCH(シフト表!H14,KubunName,0)),"")="勤務",IFERROR(INDEX(KubunType,MATCH(シフト表!H14,KubunName,0)),"")="明け"),N(G14)+1,0))</f>
        <v/>
      </c>
      <c r="I14" s="40" t="str">
        <f>IF(I$7="","",IF(OR(IFERROR(INDEX(KubunType,MATCH(シフト表!I14,KubunName,0)),"")="勤務",IFERROR(INDEX(KubunType,MATCH(シフト表!I14,KubunName,0)),"")="明け"),N(H14)+1,0))</f>
        <v/>
      </c>
      <c r="J14" s="40" t="str">
        <f>IF(J$7="","",IF(OR(IFERROR(INDEX(KubunType,MATCH(シフト表!J14,KubunName,0)),"")="勤務",IFERROR(INDEX(KubunType,MATCH(シフト表!J14,KubunName,0)),"")="明け"),N(I14)+1,0))</f>
        <v/>
      </c>
      <c r="K14" s="40" t="str">
        <f>IF(K$7="","",IF(OR(IFERROR(INDEX(KubunType,MATCH(シフト表!K14,KubunName,0)),"")="勤務",IFERROR(INDEX(KubunType,MATCH(シフト表!K14,KubunName,0)),"")="明け"),N(J14)+1,0))</f>
        <v/>
      </c>
      <c r="L14" s="40" t="str">
        <f>IF(L$7="","",IF(OR(IFERROR(INDEX(KubunType,MATCH(シフト表!L14,KubunName,0)),"")="勤務",IFERROR(INDEX(KubunType,MATCH(シフト表!L14,KubunName,0)),"")="明け"),N(K14)+1,0))</f>
        <v/>
      </c>
      <c r="M14" s="40" t="str">
        <f>IF(M$7="","",IF(OR(IFERROR(INDEX(KubunType,MATCH(シフト表!M14,KubunName,0)),"")="勤務",IFERROR(INDEX(KubunType,MATCH(シフト表!M14,KubunName,0)),"")="明け"),N(L14)+1,0))</f>
        <v/>
      </c>
      <c r="N14" s="40" t="str">
        <f>IF(N$7="","",IF(OR(IFERROR(INDEX(KubunType,MATCH(シフト表!N14,KubunName,0)),"")="勤務",IFERROR(INDEX(KubunType,MATCH(シフト表!N14,KubunName,0)),"")="明け"),N(M14)+1,0))</f>
        <v/>
      </c>
      <c r="O14" s="40" t="str">
        <f>IF(O$7="","",IF(OR(IFERROR(INDEX(KubunType,MATCH(シフト表!O14,KubunName,0)),"")="勤務",IFERROR(INDEX(KubunType,MATCH(シフト表!O14,KubunName,0)),"")="明け"),N(N14)+1,0))</f>
        <v/>
      </c>
      <c r="P14" s="40" t="str">
        <f>IF(P$7="","",IF(OR(IFERROR(INDEX(KubunType,MATCH(シフト表!P14,KubunName,0)),"")="勤務",IFERROR(INDEX(KubunType,MATCH(シフト表!P14,KubunName,0)),"")="明け"),N(O14)+1,0))</f>
        <v/>
      </c>
      <c r="Q14" s="40" t="str">
        <f>IF(Q$7="","",IF(OR(IFERROR(INDEX(KubunType,MATCH(シフト表!Q14,KubunName,0)),"")="勤務",IFERROR(INDEX(KubunType,MATCH(シフト表!Q14,KubunName,0)),"")="明け"),N(P14)+1,0))</f>
        <v/>
      </c>
      <c r="R14" s="40" t="str">
        <f>IF(R$7="","",IF(OR(IFERROR(INDEX(KubunType,MATCH(シフト表!R14,KubunName,0)),"")="勤務",IFERROR(INDEX(KubunType,MATCH(シフト表!R14,KubunName,0)),"")="明け"),N(Q14)+1,0))</f>
        <v/>
      </c>
      <c r="S14" s="40" t="str">
        <f>IF(S$7="","",IF(OR(IFERROR(INDEX(KubunType,MATCH(シフト表!S14,KubunName,0)),"")="勤務",IFERROR(INDEX(KubunType,MATCH(シフト表!S14,KubunName,0)),"")="明け"),N(R14)+1,0))</f>
        <v/>
      </c>
      <c r="T14" s="40" t="str">
        <f>IF(T$7="","",IF(OR(IFERROR(INDEX(KubunType,MATCH(シフト表!T14,KubunName,0)),"")="勤務",IFERROR(INDEX(KubunType,MATCH(シフト表!T14,KubunName,0)),"")="明け"),N(S14)+1,0))</f>
        <v/>
      </c>
      <c r="U14" s="40" t="str">
        <f>IF(U$7="","",IF(OR(IFERROR(INDEX(KubunType,MATCH(シフト表!U14,KubunName,0)),"")="勤務",IFERROR(INDEX(KubunType,MATCH(シフト表!U14,KubunName,0)),"")="明け"),N(T14)+1,0))</f>
        <v/>
      </c>
      <c r="V14" s="40" t="str">
        <f>IF(V$7="","",IF(OR(IFERROR(INDEX(KubunType,MATCH(シフト表!V14,KubunName,0)),"")="勤務",IFERROR(INDEX(KubunType,MATCH(シフト表!V14,KubunName,0)),"")="明け"),N(U14)+1,0))</f>
        <v/>
      </c>
      <c r="W14" s="40" t="str">
        <f>IF(W$7="","",IF(OR(IFERROR(INDEX(KubunType,MATCH(シフト表!W14,KubunName,0)),"")="勤務",IFERROR(INDEX(KubunType,MATCH(シフト表!W14,KubunName,0)),"")="明け"),N(V14)+1,0))</f>
        <v/>
      </c>
      <c r="X14" s="40" t="str">
        <f>IF(X$7="","",IF(OR(IFERROR(INDEX(KubunType,MATCH(シフト表!X14,KubunName,0)),"")="勤務",IFERROR(INDEX(KubunType,MATCH(シフト表!X14,KubunName,0)),"")="明け"),N(W14)+1,0))</f>
        <v/>
      </c>
      <c r="Y14" s="40" t="str">
        <f>IF(Y$7="","",IF(OR(IFERROR(INDEX(KubunType,MATCH(シフト表!Y14,KubunName,0)),"")="勤務",IFERROR(INDEX(KubunType,MATCH(シフト表!Y14,KubunName,0)),"")="明け"),N(X14)+1,0))</f>
        <v/>
      </c>
      <c r="Z14" s="40" t="str">
        <f>IF(Z$7="","",IF(OR(IFERROR(INDEX(KubunType,MATCH(シフト表!Z14,KubunName,0)),"")="勤務",IFERROR(INDEX(KubunType,MATCH(シフト表!Z14,KubunName,0)),"")="明け"),N(Y14)+1,0))</f>
        <v/>
      </c>
      <c r="AA14" s="40" t="str">
        <f>IF(AA$7="","",IF(OR(IFERROR(INDEX(KubunType,MATCH(シフト表!AA14,KubunName,0)),"")="勤務",IFERROR(INDEX(KubunType,MATCH(シフト表!AA14,KubunName,0)),"")="明け"),N(Z14)+1,0))</f>
        <v/>
      </c>
      <c r="AB14" s="40" t="str">
        <f>IF(AB$7="","",IF(OR(IFERROR(INDEX(KubunType,MATCH(シフト表!AB14,KubunName,0)),"")="勤務",IFERROR(INDEX(KubunType,MATCH(シフト表!AB14,KubunName,0)),"")="明け"),N(AA14)+1,0))</f>
        <v/>
      </c>
      <c r="AC14" s="40" t="str">
        <f>IF(AC$7="","",IF(OR(IFERROR(INDEX(KubunType,MATCH(シフト表!AC14,KubunName,0)),"")="勤務",IFERROR(INDEX(KubunType,MATCH(シフト表!AC14,KubunName,0)),"")="明け"),N(AB14)+1,0))</f>
        <v/>
      </c>
      <c r="AD14" s="40" t="str">
        <f>IF(AD$7="","",IF(OR(IFERROR(INDEX(KubunType,MATCH(シフト表!AD14,KubunName,0)),"")="勤務",IFERROR(INDEX(KubunType,MATCH(シフト表!AD14,KubunName,0)),"")="明け"),N(AC14)+1,0))</f>
        <v/>
      </c>
      <c r="AE14" s="40" t="str">
        <f>IF(AE$7="","",IF(OR(IFERROR(INDEX(KubunType,MATCH(シフト表!AE14,KubunName,0)),"")="勤務",IFERROR(INDEX(KubunType,MATCH(シフト表!AE14,KubunName,0)),"")="明け"),N(AD14)+1,0))</f>
        <v/>
      </c>
      <c r="AF14" s="40" t="str">
        <f>IF(AF$7="","",IF(OR(IFERROR(INDEX(KubunType,MATCH(シフト表!AF14,KubunName,0)),"")="勤務",IFERROR(INDEX(KubunType,MATCH(シフト表!AF14,KubunName,0)),"")="明け"),N(AE14)+1,0))</f>
        <v/>
      </c>
      <c r="AG14" s="40" t="str">
        <f>IF(AG$7="","",IF(OR(IFERROR(INDEX(KubunType,MATCH(シフト表!AG14,KubunName,0)),"")="勤務",IFERROR(INDEX(KubunType,MATCH(シフト表!AG14,KubunName,0)),"")="明け"),N(AF14)+1,0))</f>
        <v/>
      </c>
    </row>
    <row r="15" spans="1:33" x14ac:dyDescent="0.25">
      <c r="B15" s="39" t="str">
        <f>IF(シフト表!$B15="","",シフト表!$B15)</f>
        <v/>
      </c>
      <c r="C15" s="40" t="str">
        <f>IF(C$7="","",IF(OR(IFERROR(INDEX(KubunType,MATCH(シフト表!C15,KubunName,0)),"")="勤務",IFERROR(INDEX(KubunType,MATCH(シフト表!C15,KubunName,0)),"")="明け"),0+1,0))</f>
        <v/>
      </c>
      <c r="D15" s="40" t="str">
        <f>IF(D$7="","",IF(OR(IFERROR(INDEX(KubunType,MATCH(シフト表!D15,KubunName,0)),"")="勤務",IFERROR(INDEX(KubunType,MATCH(シフト表!D15,KubunName,0)),"")="明け"),N(C15)+1,0))</f>
        <v/>
      </c>
      <c r="E15" s="40" t="str">
        <f>IF(E$7="","",IF(OR(IFERROR(INDEX(KubunType,MATCH(シフト表!E15,KubunName,0)),"")="勤務",IFERROR(INDEX(KubunType,MATCH(シフト表!E15,KubunName,0)),"")="明け"),N(D15)+1,0))</f>
        <v/>
      </c>
      <c r="F15" s="40" t="str">
        <f>IF(F$7="","",IF(OR(IFERROR(INDEX(KubunType,MATCH(シフト表!F15,KubunName,0)),"")="勤務",IFERROR(INDEX(KubunType,MATCH(シフト表!F15,KubunName,0)),"")="明け"),N(E15)+1,0))</f>
        <v/>
      </c>
      <c r="G15" s="40" t="str">
        <f>IF(G$7="","",IF(OR(IFERROR(INDEX(KubunType,MATCH(シフト表!G15,KubunName,0)),"")="勤務",IFERROR(INDEX(KubunType,MATCH(シフト表!G15,KubunName,0)),"")="明け"),N(F15)+1,0))</f>
        <v/>
      </c>
      <c r="H15" s="40" t="str">
        <f>IF(H$7="","",IF(OR(IFERROR(INDEX(KubunType,MATCH(シフト表!H15,KubunName,0)),"")="勤務",IFERROR(INDEX(KubunType,MATCH(シフト表!H15,KubunName,0)),"")="明け"),N(G15)+1,0))</f>
        <v/>
      </c>
      <c r="I15" s="40" t="str">
        <f>IF(I$7="","",IF(OR(IFERROR(INDEX(KubunType,MATCH(シフト表!I15,KubunName,0)),"")="勤務",IFERROR(INDEX(KubunType,MATCH(シフト表!I15,KubunName,0)),"")="明け"),N(H15)+1,0))</f>
        <v/>
      </c>
      <c r="J15" s="40" t="str">
        <f>IF(J$7="","",IF(OR(IFERROR(INDEX(KubunType,MATCH(シフト表!J15,KubunName,0)),"")="勤務",IFERROR(INDEX(KubunType,MATCH(シフト表!J15,KubunName,0)),"")="明け"),N(I15)+1,0))</f>
        <v/>
      </c>
      <c r="K15" s="40" t="str">
        <f>IF(K$7="","",IF(OR(IFERROR(INDEX(KubunType,MATCH(シフト表!K15,KubunName,0)),"")="勤務",IFERROR(INDEX(KubunType,MATCH(シフト表!K15,KubunName,0)),"")="明け"),N(J15)+1,0))</f>
        <v/>
      </c>
      <c r="L15" s="40" t="str">
        <f>IF(L$7="","",IF(OR(IFERROR(INDEX(KubunType,MATCH(シフト表!L15,KubunName,0)),"")="勤務",IFERROR(INDEX(KubunType,MATCH(シフト表!L15,KubunName,0)),"")="明け"),N(K15)+1,0))</f>
        <v/>
      </c>
      <c r="M15" s="40" t="str">
        <f>IF(M$7="","",IF(OR(IFERROR(INDEX(KubunType,MATCH(シフト表!M15,KubunName,0)),"")="勤務",IFERROR(INDEX(KubunType,MATCH(シフト表!M15,KubunName,0)),"")="明け"),N(L15)+1,0))</f>
        <v/>
      </c>
      <c r="N15" s="40" t="str">
        <f>IF(N$7="","",IF(OR(IFERROR(INDEX(KubunType,MATCH(シフト表!N15,KubunName,0)),"")="勤務",IFERROR(INDEX(KubunType,MATCH(シフト表!N15,KubunName,0)),"")="明け"),N(M15)+1,0))</f>
        <v/>
      </c>
      <c r="O15" s="40" t="str">
        <f>IF(O$7="","",IF(OR(IFERROR(INDEX(KubunType,MATCH(シフト表!O15,KubunName,0)),"")="勤務",IFERROR(INDEX(KubunType,MATCH(シフト表!O15,KubunName,0)),"")="明け"),N(N15)+1,0))</f>
        <v/>
      </c>
      <c r="P15" s="40" t="str">
        <f>IF(P$7="","",IF(OR(IFERROR(INDEX(KubunType,MATCH(シフト表!P15,KubunName,0)),"")="勤務",IFERROR(INDEX(KubunType,MATCH(シフト表!P15,KubunName,0)),"")="明け"),N(O15)+1,0))</f>
        <v/>
      </c>
      <c r="Q15" s="40" t="str">
        <f>IF(Q$7="","",IF(OR(IFERROR(INDEX(KubunType,MATCH(シフト表!Q15,KubunName,0)),"")="勤務",IFERROR(INDEX(KubunType,MATCH(シフト表!Q15,KubunName,0)),"")="明け"),N(P15)+1,0))</f>
        <v/>
      </c>
      <c r="R15" s="40" t="str">
        <f>IF(R$7="","",IF(OR(IFERROR(INDEX(KubunType,MATCH(シフト表!R15,KubunName,0)),"")="勤務",IFERROR(INDEX(KubunType,MATCH(シフト表!R15,KubunName,0)),"")="明け"),N(Q15)+1,0))</f>
        <v/>
      </c>
      <c r="S15" s="40" t="str">
        <f>IF(S$7="","",IF(OR(IFERROR(INDEX(KubunType,MATCH(シフト表!S15,KubunName,0)),"")="勤務",IFERROR(INDEX(KubunType,MATCH(シフト表!S15,KubunName,0)),"")="明け"),N(R15)+1,0))</f>
        <v/>
      </c>
      <c r="T15" s="40" t="str">
        <f>IF(T$7="","",IF(OR(IFERROR(INDEX(KubunType,MATCH(シフト表!T15,KubunName,0)),"")="勤務",IFERROR(INDEX(KubunType,MATCH(シフト表!T15,KubunName,0)),"")="明け"),N(S15)+1,0))</f>
        <v/>
      </c>
      <c r="U15" s="40" t="str">
        <f>IF(U$7="","",IF(OR(IFERROR(INDEX(KubunType,MATCH(シフト表!U15,KubunName,0)),"")="勤務",IFERROR(INDEX(KubunType,MATCH(シフト表!U15,KubunName,0)),"")="明け"),N(T15)+1,0))</f>
        <v/>
      </c>
      <c r="V15" s="40" t="str">
        <f>IF(V$7="","",IF(OR(IFERROR(INDEX(KubunType,MATCH(シフト表!V15,KubunName,0)),"")="勤務",IFERROR(INDEX(KubunType,MATCH(シフト表!V15,KubunName,0)),"")="明け"),N(U15)+1,0))</f>
        <v/>
      </c>
      <c r="W15" s="40" t="str">
        <f>IF(W$7="","",IF(OR(IFERROR(INDEX(KubunType,MATCH(シフト表!W15,KubunName,0)),"")="勤務",IFERROR(INDEX(KubunType,MATCH(シフト表!W15,KubunName,0)),"")="明け"),N(V15)+1,0))</f>
        <v/>
      </c>
      <c r="X15" s="40" t="str">
        <f>IF(X$7="","",IF(OR(IFERROR(INDEX(KubunType,MATCH(シフト表!X15,KubunName,0)),"")="勤務",IFERROR(INDEX(KubunType,MATCH(シフト表!X15,KubunName,0)),"")="明け"),N(W15)+1,0))</f>
        <v/>
      </c>
      <c r="Y15" s="40" t="str">
        <f>IF(Y$7="","",IF(OR(IFERROR(INDEX(KubunType,MATCH(シフト表!Y15,KubunName,0)),"")="勤務",IFERROR(INDEX(KubunType,MATCH(シフト表!Y15,KubunName,0)),"")="明け"),N(X15)+1,0))</f>
        <v/>
      </c>
      <c r="Z15" s="40" t="str">
        <f>IF(Z$7="","",IF(OR(IFERROR(INDEX(KubunType,MATCH(シフト表!Z15,KubunName,0)),"")="勤務",IFERROR(INDEX(KubunType,MATCH(シフト表!Z15,KubunName,0)),"")="明け"),N(Y15)+1,0))</f>
        <v/>
      </c>
      <c r="AA15" s="40" t="str">
        <f>IF(AA$7="","",IF(OR(IFERROR(INDEX(KubunType,MATCH(シフト表!AA15,KubunName,0)),"")="勤務",IFERROR(INDEX(KubunType,MATCH(シフト表!AA15,KubunName,0)),"")="明け"),N(Z15)+1,0))</f>
        <v/>
      </c>
      <c r="AB15" s="40" t="str">
        <f>IF(AB$7="","",IF(OR(IFERROR(INDEX(KubunType,MATCH(シフト表!AB15,KubunName,0)),"")="勤務",IFERROR(INDEX(KubunType,MATCH(シフト表!AB15,KubunName,0)),"")="明け"),N(AA15)+1,0))</f>
        <v/>
      </c>
      <c r="AC15" s="40" t="str">
        <f>IF(AC$7="","",IF(OR(IFERROR(INDEX(KubunType,MATCH(シフト表!AC15,KubunName,0)),"")="勤務",IFERROR(INDEX(KubunType,MATCH(シフト表!AC15,KubunName,0)),"")="明け"),N(AB15)+1,0))</f>
        <v/>
      </c>
      <c r="AD15" s="40" t="str">
        <f>IF(AD$7="","",IF(OR(IFERROR(INDEX(KubunType,MATCH(シフト表!AD15,KubunName,0)),"")="勤務",IFERROR(INDEX(KubunType,MATCH(シフト表!AD15,KubunName,0)),"")="明け"),N(AC15)+1,0))</f>
        <v/>
      </c>
      <c r="AE15" s="40" t="str">
        <f>IF(AE$7="","",IF(OR(IFERROR(INDEX(KubunType,MATCH(シフト表!AE15,KubunName,0)),"")="勤務",IFERROR(INDEX(KubunType,MATCH(シフト表!AE15,KubunName,0)),"")="明け"),N(AD15)+1,0))</f>
        <v/>
      </c>
      <c r="AF15" s="40" t="str">
        <f>IF(AF$7="","",IF(OR(IFERROR(INDEX(KubunType,MATCH(シフト表!AF15,KubunName,0)),"")="勤務",IFERROR(INDEX(KubunType,MATCH(シフト表!AF15,KubunName,0)),"")="明け"),N(AE15)+1,0))</f>
        <v/>
      </c>
      <c r="AG15" s="40" t="str">
        <f>IF(AG$7="","",IF(OR(IFERROR(INDEX(KubunType,MATCH(シフト表!AG15,KubunName,0)),"")="勤務",IFERROR(INDEX(KubunType,MATCH(シフト表!AG15,KubunName,0)),"")="明け"),N(AF15)+1,0))</f>
        <v/>
      </c>
    </row>
    <row r="16" spans="1:33" x14ac:dyDescent="0.25">
      <c r="B16" s="39" t="str">
        <f>IF(シフト表!$B16="","",シフト表!$B16)</f>
        <v/>
      </c>
      <c r="C16" s="40" t="str">
        <f>IF(C$7="","",IF(OR(IFERROR(INDEX(KubunType,MATCH(シフト表!C16,KubunName,0)),"")="勤務",IFERROR(INDEX(KubunType,MATCH(シフト表!C16,KubunName,0)),"")="明け"),0+1,0))</f>
        <v/>
      </c>
      <c r="D16" s="40" t="str">
        <f>IF(D$7="","",IF(OR(IFERROR(INDEX(KubunType,MATCH(シフト表!D16,KubunName,0)),"")="勤務",IFERROR(INDEX(KubunType,MATCH(シフト表!D16,KubunName,0)),"")="明け"),N(C16)+1,0))</f>
        <v/>
      </c>
      <c r="E16" s="40" t="str">
        <f>IF(E$7="","",IF(OR(IFERROR(INDEX(KubunType,MATCH(シフト表!E16,KubunName,0)),"")="勤務",IFERROR(INDEX(KubunType,MATCH(シフト表!E16,KubunName,0)),"")="明け"),N(D16)+1,0))</f>
        <v/>
      </c>
      <c r="F16" s="40" t="str">
        <f>IF(F$7="","",IF(OR(IFERROR(INDEX(KubunType,MATCH(シフト表!F16,KubunName,0)),"")="勤務",IFERROR(INDEX(KubunType,MATCH(シフト表!F16,KubunName,0)),"")="明け"),N(E16)+1,0))</f>
        <v/>
      </c>
      <c r="G16" s="40" t="str">
        <f>IF(G$7="","",IF(OR(IFERROR(INDEX(KubunType,MATCH(シフト表!G16,KubunName,0)),"")="勤務",IFERROR(INDEX(KubunType,MATCH(シフト表!G16,KubunName,0)),"")="明け"),N(F16)+1,0))</f>
        <v/>
      </c>
      <c r="H16" s="40" t="str">
        <f>IF(H$7="","",IF(OR(IFERROR(INDEX(KubunType,MATCH(シフト表!H16,KubunName,0)),"")="勤務",IFERROR(INDEX(KubunType,MATCH(シフト表!H16,KubunName,0)),"")="明け"),N(G16)+1,0))</f>
        <v/>
      </c>
      <c r="I16" s="40" t="str">
        <f>IF(I$7="","",IF(OR(IFERROR(INDEX(KubunType,MATCH(シフト表!I16,KubunName,0)),"")="勤務",IFERROR(INDEX(KubunType,MATCH(シフト表!I16,KubunName,0)),"")="明け"),N(H16)+1,0))</f>
        <v/>
      </c>
      <c r="J16" s="40" t="str">
        <f>IF(J$7="","",IF(OR(IFERROR(INDEX(KubunType,MATCH(シフト表!J16,KubunName,0)),"")="勤務",IFERROR(INDEX(KubunType,MATCH(シフト表!J16,KubunName,0)),"")="明け"),N(I16)+1,0))</f>
        <v/>
      </c>
      <c r="K16" s="40" t="str">
        <f>IF(K$7="","",IF(OR(IFERROR(INDEX(KubunType,MATCH(シフト表!K16,KubunName,0)),"")="勤務",IFERROR(INDEX(KubunType,MATCH(シフト表!K16,KubunName,0)),"")="明け"),N(J16)+1,0))</f>
        <v/>
      </c>
      <c r="L16" s="40" t="str">
        <f>IF(L$7="","",IF(OR(IFERROR(INDEX(KubunType,MATCH(シフト表!L16,KubunName,0)),"")="勤務",IFERROR(INDEX(KubunType,MATCH(シフト表!L16,KubunName,0)),"")="明け"),N(K16)+1,0))</f>
        <v/>
      </c>
      <c r="M16" s="40" t="str">
        <f>IF(M$7="","",IF(OR(IFERROR(INDEX(KubunType,MATCH(シフト表!M16,KubunName,0)),"")="勤務",IFERROR(INDEX(KubunType,MATCH(シフト表!M16,KubunName,0)),"")="明け"),N(L16)+1,0))</f>
        <v/>
      </c>
      <c r="N16" s="40" t="str">
        <f>IF(N$7="","",IF(OR(IFERROR(INDEX(KubunType,MATCH(シフト表!N16,KubunName,0)),"")="勤務",IFERROR(INDEX(KubunType,MATCH(シフト表!N16,KubunName,0)),"")="明け"),N(M16)+1,0))</f>
        <v/>
      </c>
      <c r="O16" s="40" t="str">
        <f>IF(O$7="","",IF(OR(IFERROR(INDEX(KubunType,MATCH(シフト表!O16,KubunName,0)),"")="勤務",IFERROR(INDEX(KubunType,MATCH(シフト表!O16,KubunName,0)),"")="明け"),N(N16)+1,0))</f>
        <v/>
      </c>
      <c r="P16" s="40" t="str">
        <f>IF(P$7="","",IF(OR(IFERROR(INDEX(KubunType,MATCH(シフト表!P16,KubunName,0)),"")="勤務",IFERROR(INDEX(KubunType,MATCH(シフト表!P16,KubunName,0)),"")="明け"),N(O16)+1,0))</f>
        <v/>
      </c>
      <c r="Q16" s="40" t="str">
        <f>IF(Q$7="","",IF(OR(IFERROR(INDEX(KubunType,MATCH(シフト表!Q16,KubunName,0)),"")="勤務",IFERROR(INDEX(KubunType,MATCH(シフト表!Q16,KubunName,0)),"")="明け"),N(P16)+1,0))</f>
        <v/>
      </c>
      <c r="R16" s="40" t="str">
        <f>IF(R$7="","",IF(OR(IFERROR(INDEX(KubunType,MATCH(シフト表!R16,KubunName,0)),"")="勤務",IFERROR(INDEX(KubunType,MATCH(シフト表!R16,KubunName,0)),"")="明け"),N(Q16)+1,0))</f>
        <v/>
      </c>
      <c r="S16" s="40" t="str">
        <f>IF(S$7="","",IF(OR(IFERROR(INDEX(KubunType,MATCH(シフト表!S16,KubunName,0)),"")="勤務",IFERROR(INDEX(KubunType,MATCH(シフト表!S16,KubunName,0)),"")="明け"),N(R16)+1,0))</f>
        <v/>
      </c>
      <c r="T16" s="40" t="str">
        <f>IF(T$7="","",IF(OR(IFERROR(INDEX(KubunType,MATCH(シフト表!T16,KubunName,0)),"")="勤務",IFERROR(INDEX(KubunType,MATCH(シフト表!T16,KubunName,0)),"")="明け"),N(S16)+1,0))</f>
        <v/>
      </c>
      <c r="U16" s="40" t="str">
        <f>IF(U$7="","",IF(OR(IFERROR(INDEX(KubunType,MATCH(シフト表!U16,KubunName,0)),"")="勤務",IFERROR(INDEX(KubunType,MATCH(シフト表!U16,KubunName,0)),"")="明け"),N(T16)+1,0))</f>
        <v/>
      </c>
      <c r="V16" s="40" t="str">
        <f>IF(V$7="","",IF(OR(IFERROR(INDEX(KubunType,MATCH(シフト表!V16,KubunName,0)),"")="勤務",IFERROR(INDEX(KubunType,MATCH(シフト表!V16,KubunName,0)),"")="明け"),N(U16)+1,0))</f>
        <v/>
      </c>
      <c r="W16" s="40" t="str">
        <f>IF(W$7="","",IF(OR(IFERROR(INDEX(KubunType,MATCH(シフト表!W16,KubunName,0)),"")="勤務",IFERROR(INDEX(KubunType,MATCH(シフト表!W16,KubunName,0)),"")="明け"),N(V16)+1,0))</f>
        <v/>
      </c>
      <c r="X16" s="40" t="str">
        <f>IF(X$7="","",IF(OR(IFERROR(INDEX(KubunType,MATCH(シフト表!X16,KubunName,0)),"")="勤務",IFERROR(INDEX(KubunType,MATCH(シフト表!X16,KubunName,0)),"")="明け"),N(W16)+1,0))</f>
        <v/>
      </c>
      <c r="Y16" s="40" t="str">
        <f>IF(Y$7="","",IF(OR(IFERROR(INDEX(KubunType,MATCH(シフト表!Y16,KubunName,0)),"")="勤務",IFERROR(INDEX(KubunType,MATCH(シフト表!Y16,KubunName,0)),"")="明け"),N(X16)+1,0))</f>
        <v/>
      </c>
      <c r="Z16" s="40" t="str">
        <f>IF(Z$7="","",IF(OR(IFERROR(INDEX(KubunType,MATCH(シフト表!Z16,KubunName,0)),"")="勤務",IFERROR(INDEX(KubunType,MATCH(シフト表!Z16,KubunName,0)),"")="明け"),N(Y16)+1,0))</f>
        <v/>
      </c>
      <c r="AA16" s="40" t="str">
        <f>IF(AA$7="","",IF(OR(IFERROR(INDEX(KubunType,MATCH(シフト表!AA16,KubunName,0)),"")="勤務",IFERROR(INDEX(KubunType,MATCH(シフト表!AA16,KubunName,0)),"")="明け"),N(Z16)+1,0))</f>
        <v/>
      </c>
      <c r="AB16" s="40" t="str">
        <f>IF(AB$7="","",IF(OR(IFERROR(INDEX(KubunType,MATCH(シフト表!AB16,KubunName,0)),"")="勤務",IFERROR(INDEX(KubunType,MATCH(シフト表!AB16,KubunName,0)),"")="明け"),N(AA16)+1,0))</f>
        <v/>
      </c>
      <c r="AC16" s="40" t="str">
        <f>IF(AC$7="","",IF(OR(IFERROR(INDEX(KubunType,MATCH(シフト表!AC16,KubunName,0)),"")="勤務",IFERROR(INDEX(KubunType,MATCH(シフト表!AC16,KubunName,0)),"")="明け"),N(AB16)+1,0))</f>
        <v/>
      </c>
      <c r="AD16" s="40" t="str">
        <f>IF(AD$7="","",IF(OR(IFERROR(INDEX(KubunType,MATCH(シフト表!AD16,KubunName,0)),"")="勤務",IFERROR(INDEX(KubunType,MATCH(シフト表!AD16,KubunName,0)),"")="明け"),N(AC16)+1,0))</f>
        <v/>
      </c>
      <c r="AE16" s="40" t="str">
        <f>IF(AE$7="","",IF(OR(IFERROR(INDEX(KubunType,MATCH(シフト表!AE16,KubunName,0)),"")="勤務",IFERROR(INDEX(KubunType,MATCH(シフト表!AE16,KubunName,0)),"")="明け"),N(AD16)+1,0))</f>
        <v/>
      </c>
      <c r="AF16" s="40" t="str">
        <f>IF(AF$7="","",IF(OR(IFERROR(INDEX(KubunType,MATCH(シフト表!AF16,KubunName,0)),"")="勤務",IFERROR(INDEX(KubunType,MATCH(シフト表!AF16,KubunName,0)),"")="明け"),N(AE16)+1,0))</f>
        <v/>
      </c>
      <c r="AG16" s="40" t="str">
        <f>IF(AG$7="","",IF(OR(IFERROR(INDEX(KubunType,MATCH(シフト表!AG16,KubunName,0)),"")="勤務",IFERROR(INDEX(KubunType,MATCH(シフト表!AG16,KubunName,0)),"")="明け"),N(AF16)+1,0))</f>
        <v/>
      </c>
    </row>
    <row r="17" spans="2:33" x14ac:dyDescent="0.25">
      <c r="B17" s="39" t="str">
        <f>IF(シフト表!$B17="","",シフト表!$B17)</f>
        <v/>
      </c>
      <c r="C17" s="40" t="str">
        <f>IF(C$7="","",IF(OR(IFERROR(INDEX(KubunType,MATCH(シフト表!C17,KubunName,0)),"")="勤務",IFERROR(INDEX(KubunType,MATCH(シフト表!C17,KubunName,0)),"")="明け"),0+1,0))</f>
        <v/>
      </c>
      <c r="D17" s="40" t="str">
        <f>IF(D$7="","",IF(OR(IFERROR(INDEX(KubunType,MATCH(シフト表!D17,KubunName,0)),"")="勤務",IFERROR(INDEX(KubunType,MATCH(シフト表!D17,KubunName,0)),"")="明け"),N(C17)+1,0))</f>
        <v/>
      </c>
      <c r="E17" s="40" t="str">
        <f>IF(E$7="","",IF(OR(IFERROR(INDEX(KubunType,MATCH(シフト表!E17,KubunName,0)),"")="勤務",IFERROR(INDEX(KubunType,MATCH(シフト表!E17,KubunName,0)),"")="明け"),N(D17)+1,0))</f>
        <v/>
      </c>
      <c r="F17" s="40" t="str">
        <f>IF(F$7="","",IF(OR(IFERROR(INDEX(KubunType,MATCH(シフト表!F17,KubunName,0)),"")="勤務",IFERROR(INDEX(KubunType,MATCH(シフト表!F17,KubunName,0)),"")="明け"),N(E17)+1,0))</f>
        <v/>
      </c>
      <c r="G17" s="40" t="str">
        <f>IF(G$7="","",IF(OR(IFERROR(INDEX(KubunType,MATCH(シフト表!G17,KubunName,0)),"")="勤務",IFERROR(INDEX(KubunType,MATCH(シフト表!G17,KubunName,0)),"")="明け"),N(F17)+1,0))</f>
        <v/>
      </c>
      <c r="H17" s="40" t="str">
        <f>IF(H$7="","",IF(OR(IFERROR(INDEX(KubunType,MATCH(シフト表!H17,KubunName,0)),"")="勤務",IFERROR(INDEX(KubunType,MATCH(シフト表!H17,KubunName,0)),"")="明け"),N(G17)+1,0))</f>
        <v/>
      </c>
      <c r="I17" s="40" t="str">
        <f>IF(I$7="","",IF(OR(IFERROR(INDEX(KubunType,MATCH(シフト表!I17,KubunName,0)),"")="勤務",IFERROR(INDEX(KubunType,MATCH(シフト表!I17,KubunName,0)),"")="明け"),N(H17)+1,0))</f>
        <v/>
      </c>
      <c r="J17" s="40" t="str">
        <f>IF(J$7="","",IF(OR(IFERROR(INDEX(KubunType,MATCH(シフト表!J17,KubunName,0)),"")="勤務",IFERROR(INDEX(KubunType,MATCH(シフト表!J17,KubunName,0)),"")="明け"),N(I17)+1,0))</f>
        <v/>
      </c>
      <c r="K17" s="40" t="str">
        <f>IF(K$7="","",IF(OR(IFERROR(INDEX(KubunType,MATCH(シフト表!K17,KubunName,0)),"")="勤務",IFERROR(INDEX(KubunType,MATCH(シフト表!K17,KubunName,0)),"")="明け"),N(J17)+1,0))</f>
        <v/>
      </c>
      <c r="L17" s="40" t="str">
        <f>IF(L$7="","",IF(OR(IFERROR(INDEX(KubunType,MATCH(シフト表!L17,KubunName,0)),"")="勤務",IFERROR(INDEX(KubunType,MATCH(シフト表!L17,KubunName,0)),"")="明け"),N(K17)+1,0))</f>
        <v/>
      </c>
      <c r="M17" s="40" t="str">
        <f>IF(M$7="","",IF(OR(IFERROR(INDEX(KubunType,MATCH(シフト表!M17,KubunName,0)),"")="勤務",IFERROR(INDEX(KubunType,MATCH(シフト表!M17,KubunName,0)),"")="明け"),N(L17)+1,0))</f>
        <v/>
      </c>
      <c r="N17" s="40" t="str">
        <f>IF(N$7="","",IF(OR(IFERROR(INDEX(KubunType,MATCH(シフト表!N17,KubunName,0)),"")="勤務",IFERROR(INDEX(KubunType,MATCH(シフト表!N17,KubunName,0)),"")="明け"),N(M17)+1,0))</f>
        <v/>
      </c>
      <c r="O17" s="40" t="str">
        <f>IF(O$7="","",IF(OR(IFERROR(INDEX(KubunType,MATCH(シフト表!O17,KubunName,0)),"")="勤務",IFERROR(INDEX(KubunType,MATCH(シフト表!O17,KubunName,0)),"")="明け"),N(N17)+1,0))</f>
        <v/>
      </c>
      <c r="P17" s="40" t="str">
        <f>IF(P$7="","",IF(OR(IFERROR(INDEX(KubunType,MATCH(シフト表!P17,KubunName,0)),"")="勤務",IFERROR(INDEX(KubunType,MATCH(シフト表!P17,KubunName,0)),"")="明け"),N(O17)+1,0))</f>
        <v/>
      </c>
      <c r="Q17" s="40" t="str">
        <f>IF(Q$7="","",IF(OR(IFERROR(INDEX(KubunType,MATCH(シフト表!Q17,KubunName,0)),"")="勤務",IFERROR(INDEX(KubunType,MATCH(シフト表!Q17,KubunName,0)),"")="明け"),N(P17)+1,0))</f>
        <v/>
      </c>
      <c r="R17" s="40" t="str">
        <f>IF(R$7="","",IF(OR(IFERROR(INDEX(KubunType,MATCH(シフト表!R17,KubunName,0)),"")="勤務",IFERROR(INDEX(KubunType,MATCH(シフト表!R17,KubunName,0)),"")="明け"),N(Q17)+1,0))</f>
        <v/>
      </c>
      <c r="S17" s="40" t="str">
        <f>IF(S$7="","",IF(OR(IFERROR(INDEX(KubunType,MATCH(シフト表!S17,KubunName,0)),"")="勤務",IFERROR(INDEX(KubunType,MATCH(シフト表!S17,KubunName,0)),"")="明け"),N(R17)+1,0))</f>
        <v/>
      </c>
      <c r="T17" s="40" t="str">
        <f>IF(T$7="","",IF(OR(IFERROR(INDEX(KubunType,MATCH(シフト表!T17,KubunName,0)),"")="勤務",IFERROR(INDEX(KubunType,MATCH(シフト表!T17,KubunName,0)),"")="明け"),N(S17)+1,0))</f>
        <v/>
      </c>
      <c r="U17" s="40" t="str">
        <f>IF(U$7="","",IF(OR(IFERROR(INDEX(KubunType,MATCH(シフト表!U17,KubunName,0)),"")="勤務",IFERROR(INDEX(KubunType,MATCH(シフト表!U17,KubunName,0)),"")="明け"),N(T17)+1,0))</f>
        <v/>
      </c>
      <c r="V17" s="40" t="str">
        <f>IF(V$7="","",IF(OR(IFERROR(INDEX(KubunType,MATCH(シフト表!V17,KubunName,0)),"")="勤務",IFERROR(INDEX(KubunType,MATCH(シフト表!V17,KubunName,0)),"")="明け"),N(U17)+1,0))</f>
        <v/>
      </c>
      <c r="W17" s="40" t="str">
        <f>IF(W$7="","",IF(OR(IFERROR(INDEX(KubunType,MATCH(シフト表!W17,KubunName,0)),"")="勤務",IFERROR(INDEX(KubunType,MATCH(シフト表!W17,KubunName,0)),"")="明け"),N(V17)+1,0))</f>
        <v/>
      </c>
      <c r="X17" s="40" t="str">
        <f>IF(X$7="","",IF(OR(IFERROR(INDEX(KubunType,MATCH(シフト表!X17,KubunName,0)),"")="勤務",IFERROR(INDEX(KubunType,MATCH(シフト表!X17,KubunName,0)),"")="明け"),N(W17)+1,0))</f>
        <v/>
      </c>
      <c r="Y17" s="40" t="str">
        <f>IF(Y$7="","",IF(OR(IFERROR(INDEX(KubunType,MATCH(シフト表!Y17,KubunName,0)),"")="勤務",IFERROR(INDEX(KubunType,MATCH(シフト表!Y17,KubunName,0)),"")="明け"),N(X17)+1,0))</f>
        <v/>
      </c>
      <c r="Z17" s="40" t="str">
        <f>IF(Z$7="","",IF(OR(IFERROR(INDEX(KubunType,MATCH(シフト表!Z17,KubunName,0)),"")="勤務",IFERROR(INDEX(KubunType,MATCH(シフト表!Z17,KubunName,0)),"")="明け"),N(Y17)+1,0))</f>
        <v/>
      </c>
      <c r="AA17" s="40" t="str">
        <f>IF(AA$7="","",IF(OR(IFERROR(INDEX(KubunType,MATCH(シフト表!AA17,KubunName,0)),"")="勤務",IFERROR(INDEX(KubunType,MATCH(シフト表!AA17,KubunName,0)),"")="明け"),N(Z17)+1,0))</f>
        <v/>
      </c>
      <c r="AB17" s="40" t="str">
        <f>IF(AB$7="","",IF(OR(IFERROR(INDEX(KubunType,MATCH(シフト表!AB17,KubunName,0)),"")="勤務",IFERROR(INDEX(KubunType,MATCH(シフト表!AB17,KubunName,0)),"")="明け"),N(AA17)+1,0))</f>
        <v/>
      </c>
      <c r="AC17" s="40" t="str">
        <f>IF(AC$7="","",IF(OR(IFERROR(INDEX(KubunType,MATCH(シフト表!AC17,KubunName,0)),"")="勤務",IFERROR(INDEX(KubunType,MATCH(シフト表!AC17,KubunName,0)),"")="明け"),N(AB17)+1,0))</f>
        <v/>
      </c>
      <c r="AD17" s="40" t="str">
        <f>IF(AD$7="","",IF(OR(IFERROR(INDEX(KubunType,MATCH(シフト表!AD17,KubunName,0)),"")="勤務",IFERROR(INDEX(KubunType,MATCH(シフト表!AD17,KubunName,0)),"")="明け"),N(AC17)+1,0))</f>
        <v/>
      </c>
      <c r="AE17" s="40" t="str">
        <f>IF(AE$7="","",IF(OR(IFERROR(INDEX(KubunType,MATCH(シフト表!AE17,KubunName,0)),"")="勤務",IFERROR(INDEX(KubunType,MATCH(シフト表!AE17,KubunName,0)),"")="明け"),N(AD17)+1,0))</f>
        <v/>
      </c>
      <c r="AF17" s="40" t="str">
        <f>IF(AF$7="","",IF(OR(IFERROR(INDEX(KubunType,MATCH(シフト表!AF17,KubunName,0)),"")="勤務",IFERROR(INDEX(KubunType,MATCH(シフト表!AF17,KubunName,0)),"")="明け"),N(AE17)+1,0))</f>
        <v/>
      </c>
      <c r="AG17" s="40" t="str">
        <f>IF(AG$7="","",IF(OR(IFERROR(INDEX(KubunType,MATCH(シフト表!AG17,KubunName,0)),"")="勤務",IFERROR(INDEX(KubunType,MATCH(シフト表!AG17,KubunName,0)),"")="明け"),N(AF17)+1,0))</f>
        <v/>
      </c>
    </row>
    <row r="18" spans="2:33" x14ac:dyDescent="0.25">
      <c r="B18" s="39" t="str">
        <f>IF(シフト表!$B18="","",シフト表!$B18)</f>
        <v/>
      </c>
      <c r="C18" s="40" t="str">
        <f>IF(C$7="","",IF(OR(IFERROR(INDEX(KubunType,MATCH(シフト表!C18,KubunName,0)),"")="勤務",IFERROR(INDEX(KubunType,MATCH(シフト表!C18,KubunName,0)),"")="明け"),0+1,0))</f>
        <v/>
      </c>
      <c r="D18" s="40" t="str">
        <f>IF(D$7="","",IF(OR(IFERROR(INDEX(KubunType,MATCH(シフト表!D18,KubunName,0)),"")="勤務",IFERROR(INDEX(KubunType,MATCH(シフト表!D18,KubunName,0)),"")="明け"),N(C18)+1,0))</f>
        <v/>
      </c>
      <c r="E18" s="40" t="str">
        <f>IF(E$7="","",IF(OR(IFERROR(INDEX(KubunType,MATCH(シフト表!E18,KubunName,0)),"")="勤務",IFERROR(INDEX(KubunType,MATCH(シフト表!E18,KubunName,0)),"")="明け"),N(D18)+1,0))</f>
        <v/>
      </c>
      <c r="F18" s="40" t="str">
        <f>IF(F$7="","",IF(OR(IFERROR(INDEX(KubunType,MATCH(シフト表!F18,KubunName,0)),"")="勤務",IFERROR(INDEX(KubunType,MATCH(シフト表!F18,KubunName,0)),"")="明け"),N(E18)+1,0))</f>
        <v/>
      </c>
      <c r="G18" s="40" t="str">
        <f>IF(G$7="","",IF(OR(IFERROR(INDEX(KubunType,MATCH(シフト表!G18,KubunName,0)),"")="勤務",IFERROR(INDEX(KubunType,MATCH(シフト表!G18,KubunName,0)),"")="明け"),N(F18)+1,0))</f>
        <v/>
      </c>
      <c r="H18" s="40" t="str">
        <f>IF(H$7="","",IF(OR(IFERROR(INDEX(KubunType,MATCH(シフト表!H18,KubunName,0)),"")="勤務",IFERROR(INDEX(KubunType,MATCH(シフト表!H18,KubunName,0)),"")="明け"),N(G18)+1,0))</f>
        <v/>
      </c>
      <c r="I18" s="40" t="str">
        <f>IF(I$7="","",IF(OR(IFERROR(INDEX(KubunType,MATCH(シフト表!I18,KubunName,0)),"")="勤務",IFERROR(INDEX(KubunType,MATCH(シフト表!I18,KubunName,0)),"")="明け"),N(H18)+1,0))</f>
        <v/>
      </c>
      <c r="J18" s="40" t="str">
        <f>IF(J$7="","",IF(OR(IFERROR(INDEX(KubunType,MATCH(シフト表!J18,KubunName,0)),"")="勤務",IFERROR(INDEX(KubunType,MATCH(シフト表!J18,KubunName,0)),"")="明け"),N(I18)+1,0))</f>
        <v/>
      </c>
      <c r="K18" s="40" t="str">
        <f>IF(K$7="","",IF(OR(IFERROR(INDEX(KubunType,MATCH(シフト表!K18,KubunName,0)),"")="勤務",IFERROR(INDEX(KubunType,MATCH(シフト表!K18,KubunName,0)),"")="明け"),N(J18)+1,0))</f>
        <v/>
      </c>
      <c r="L18" s="40" t="str">
        <f>IF(L$7="","",IF(OR(IFERROR(INDEX(KubunType,MATCH(シフト表!L18,KubunName,0)),"")="勤務",IFERROR(INDEX(KubunType,MATCH(シフト表!L18,KubunName,0)),"")="明け"),N(K18)+1,0))</f>
        <v/>
      </c>
      <c r="M18" s="40" t="str">
        <f>IF(M$7="","",IF(OR(IFERROR(INDEX(KubunType,MATCH(シフト表!M18,KubunName,0)),"")="勤務",IFERROR(INDEX(KubunType,MATCH(シフト表!M18,KubunName,0)),"")="明け"),N(L18)+1,0))</f>
        <v/>
      </c>
      <c r="N18" s="40" t="str">
        <f>IF(N$7="","",IF(OR(IFERROR(INDEX(KubunType,MATCH(シフト表!N18,KubunName,0)),"")="勤務",IFERROR(INDEX(KubunType,MATCH(シフト表!N18,KubunName,0)),"")="明け"),N(M18)+1,0))</f>
        <v/>
      </c>
      <c r="O18" s="40" t="str">
        <f>IF(O$7="","",IF(OR(IFERROR(INDEX(KubunType,MATCH(シフト表!O18,KubunName,0)),"")="勤務",IFERROR(INDEX(KubunType,MATCH(シフト表!O18,KubunName,0)),"")="明け"),N(N18)+1,0))</f>
        <v/>
      </c>
      <c r="P18" s="40" t="str">
        <f>IF(P$7="","",IF(OR(IFERROR(INDEX(KubunType,MATCH(シフト表!P18,KubunName,0)),"")="勤務",IFERROR(INDEX(KubunType,MATCH(シフト表!P18,KubunName,0)),"")="明け"),N(O18)+1,0))</f>
        <v/>
      </c>
      <c r="Q18" s="40" t="str">
        <f>IF(Q$7="","",IF(OR(IFERROR(INDEX(KubunType,MATCH(シフト表!Q18,KubunName,0)),"")="勤務",IFERROR(INDEX(KubunType,MATCH(シフト表!Q18,KubunName,0)),"")="明け"),N(P18)+1,0))</f>
        <v/>
      </c>
      <c r="R18" s="40" t="str">
        <f>IF(R$7="","",IF(OR(IFERROR(INDEX(KubunType,MATCH(シフト表!R18,KubunName,0)),"")="勤務",IFERROR(INDEX(KubunType,MATCH(シフト表!R18,KubunName,0)),"")="明け"),N(Q18)+1,0))</f>
        <v/>
      </c>
      <c r="S18" s="40" t="str">
        <f>IF(S$7="","",IF(OR(IFERROR(INDEX(KubunType,MATCH(シフト表!S18,KubunName,0)),"")="勤務",IFERROR(INDEX(KubunType,MATCH(シフト表!S18,KubunName,0)),"")="明け"),N(R18)+1,0))</f>
        <v/>
      </c>
      <c r="T18" s="40" t="str">
        <f>IF(T$7="","",IF(OR(IFERROR(INDEX(KubunType,MATCH(シフト表!T18,KubunName,0)),"")="勤務",IFERROR(INDEX(KubunType,MATCH(シフト表!T18,KubunName,0)),"")="明け"),N(S18)+1,0))</f>
        <v/>
      </c>
      <c r="U18" s="40" t="str">
        <f>IF(U$7="","",IF(OR(IFERROR(INDEX(KubunType,MATCH(シフト表!U18,KubunName,0)),"")="勤務",IFERROR(INDEX(KubunType,MATCH(シフト表!U18,KubunName,0)),"")="明け"),N(T18)+1,0))</f>
        <v/>
      </c>
      <c r="V18" s="40" t="str">
        <f>IF(V$7="","",IF(OR(IFERROR(INDEX(KubunType,MATCH(シフト表!V18,KubunName,0)),"")="勤務",IFERROR(INDEX(KubunType,MATCH(シフト表!V18,KubunName,0)),"")="明け"),N(U18)+1,0))</f>
        <v/>
      </c>
      <c r="W18" s="40" t="str">
        <f>IF(W$7="","",IF(OR(IFERROR(INDEX(KubunType,MATCH(シフト表!W18,KubunName,0)),"")="勤務",IFERROR(INDEX(KubunType,MATCH(シフト表!W18,KubunName,0)),"")="明け"),N(V18)+1,0))</f>
        <v/>
      </c>
      <c r="X18" s="40" t="str">
        <f>IF(X$7="","",IF(OR(IFERROR(INDEX(KubunType,MATCH(シフト表!X18,KubunName,0)),"")="勤務",IFERROR(INDEX(KubunType,MATCH(シフト表!X18,KubunName,0)),"")="明け"),N(W18)+1,0))</f>
        <v/>
      </c>
      <c r="Y18" s="40" t="str">
        <f>IF(Y$7="","",IF(OR(IFERROR(INDEX(KubunType,MATCH(シフト表!Y18,KubunName,0)),"")="勤務",IFERROR(INDEX(KubunType,MATCH(シフト表!Y18,KubunName,0)),"")="明け"),N(X18)+1,0))</f>
        <v/>
      </c>
      <c r="Z18" s="40" t="str">
        <f>IF(Z$7="","",IF(OR(IFERROR(INDEX(KubunType,MATCH(シフト表!Z18,KubunName,0)),"")="勤務",IFERROR(INDEX(KubunType,MATCH(シフト表!Z18,KubunName,0)),"")="明け"),N(Y18)+1,0))</f>
        <v/>
      </c>
      <c r="AA18" s="40" t="str">
        <f>IF(AA$7="","",IF(OR(IFERROR(INDEX(KubunType,MATCH(シフト表!AA18,KubunName,0)),"")="勤務",IFERROR(INDEX(KubunType,MATCH(シフト表!AA18,KubunName,0)),"")="明け"),N(Z18)+1,0))</f>
        <v/>
      </c>
      <c r="AB18" s="40" t="str">
        <f>IF(AB$7="","",IF(OR(IFERROR(INDEX(KubunType,MATCH(シフト表!AB18,KubunName,0)),"")="勤務",IFERROR(INDEX(KubunType,MATCH(シフト表!AB18,KubunName,0)),"")="明け"),N(AA18)+1,0))</f>
        <v/>
      </c>
      <c r="AC18" s="40" t="str">
        <f>IF(AC$7="","",IF(OR(IFERROR(INDEX(KubunType,MATCH(シフト表!AC18,KubunName,0)),"")="勤務",IFERROR(INDEX(KubunType,MATCH(シフト表!AC18,KubunName,0)),"")="明け"),N(AB18)+1,0))</f>
        <v/>
      </c>
      <c r="AD18" s="40" t="str">
        <f>IF(AD$7="","",IF(OR(IFERROR(INDEX(KubunType,MATCH(シフト表!AD18,KubunName,0)),"")="勤務",IFERROR(INDEX(KubunType,MATCH(シフト表!AD18,KubunName,0)),"")="明け"),N(AC18)+1,0))</f>
        <v/>
      </c>
      <c r="AE18" s="40" t="str">
        <f>IF(AE$7="","",IF(OR(IFERROR(INDEX(KubunType,MATCH(シフト表!AE18,KubunName,0)),"")="勤務",IFERROR(INDEX(KubunType,MATCH(シフト表!AE18,KubunName,0)),"")="明け"),N(AD18)+1,0))</f>
        <v/>
      </c>
      <c r="AF18" s="40" t="str">
        <f>IF(AF$7="","",IF(OR(IFERROR(INDEX(KubunType,MATCH(シフト表!AF18,KubunName,0)),"")="勤務",IFERROR(INDEX(KubunType,MATCH(シフト表!AF18,KubunName,0)),"")="明け"),N(AE18)+1,0))</f>
        <v/>
      </c>
      <c r="AG18" s="40" t="str">
        <f>IF(AG$7="","",IF(OR(IFERROR(INDEX(KubunType,MATCH(シフト表!AG18,KubunName,0)),"")="勤務",IFERROR(INDEX(KubunType,MATCH(シフト表!AG18,KubunName,0)),"")="明け"),N(AF18)+1,0))</f>
        <v/>
      </c>
    </row>
    <row r="19" spans="2:33" x14ac:dyDescent="0.25">
      <c r="B19" s="39" t="str">
        <f>IF(シフト表!$B19="","",シフト表!$B19)</f>
        <v/>
      </c>
      <c r="C19" s="40" t="str">
        <f>IF(C$7="","",IF(OR(IFERROR(INDEX(KubunType,MATCH(シフト表!C19,KubunName,0)),"")="勤務",IFERROR(INDEX(KubunType,MATCH(シフト表!C19,KubunName,0)),"")="明け"),0+1,0))</f>
        <v/>
      </c>
      <c r="D19" s="40" t="str">
        <f>IF(D$7="","",IF(OR(IFERROR(INDEX(KubunType,MATCH(シフト表!D19,KubunName,0)),"")="勤務",IFERROR(INDEX(KubunType,MATCH(シフト表!D19,KubunName,0)),"")="明け"),N(C19)+1,0))</f>
        <v/>
      </c>
      <c r="E19" s="40" t="str">
        <f>IF(E$7="","",IF(OR(IFERROR(INDEX(KubunType,MATCH(シフト表!E19,KubunName,0)),"")="勤務",IFERROR(INDEX(KubunType,MATCH(シフト表!E19,KubunName,0)),"")="明け"),N(D19)+1,0))</f>
        <v/>
      </c>
      <c r="F19" s="40" t="str">
        <f>IF(F$7="","",IF(OR(IFERROR(INDEX(KubunType,MATCH(シフト表!F19,KubunName,0)),"")="勤務",IFERROR(INDEX(KubunType,MATCH(シフト表!F19,KubunName,0)),"")="明け"),N(E19)+1,0))</f>
        <v/>
      </c>
      <c r="G19" s="40" t="str">
        <f>IF(G$7="","",IF(OR(IFERROR(INDEX(KubunType,MATCH(シフト表!G19,KubunName,0)),"")="勤務",IFERROR(INDEX(KubunType,MATCH(シフト表!G19,KubunName,0)),"")="明け"),N(F19)+1,0))</f>
        <v/>
      </c>
      <c r="H19" s="40" t="str">
        <f>IF(H$7="","",IF(OR(IFERROR(INDEX(KubunType,MATCH(シフト表!H19,KubunName,0)),"")="勤務",IFERROR(INDEX(KubunType,MATCH(シフト表!H19,KubunName,0)),"")="明け"),N(G19)+1,0))</f>
        <v/>
      </c>
      <c r="I19" s="40" t="str">
        <f>IF(I$7="","",IF(OR(IFERROR(INDEX(KubunType,MATCH(シフト表!I19,KubunName,0)),"")="勤務",IFERROR(INDEX(KubunType,MATCH(シフト表!I19,KubunName,0)),"")="明け"),N(H19)+1,0))</f>
        <v/>
      </c>
      <c r="J19" s="40" t="str">
        <f>IF(J$7="","",IF(OR(IFERROR(INDEX(KubunType,MATCH(シフト表!J19,KubunName,0)),"")="勤務",IFERROR(INDEX(KubunType,MATCH(シフト表!J19,KubunName,0)),"")="明け"),N(I19)+1,0))</f>
        <v/>
      </c>
      <c r="K19" s="40" t="str">
        <f>IF(K$7="","",IF(OR(IFERROR(INDEX(KubunType,MATCH(シフト表!K19,KubunName,0)),"")="勤務",IFERROR(INDEX(KubunType,MATCH(シフト表!K19,KubunName,0)),"")="明け"),N(J19)+1,0))</f>
        <v/>
      </c>
      <c r="L19" s="40" t="str">
        <f>IF(L$7="","",IF(OR(IFERROR(INDEX(KubunType,MATCH(シフト表!L19,KubunName,0)),"")="勤務",IFERROR(INDEX(KubunType,MATCH(シフト表!L19,KubunName,0)),"")="明け"),N(K19)+1,0))</f>
        <v/>
      </c>
      <c r="M19" s="40" t="str">
        <f>IF(M$7="","",IF(OR(IFERROR(INDEX(KubunType,MATCH(シフト表!M19,KubunName,0)),"")="勤務",IFERROR(INDEX(KubunType,MATCH(シフト表!M19,KubunName,0)),"")="明け"),N(L19)+1,0))</f>
        <v/>
      </c>
      <c r="N19" s="40" t="str">
        <f>IF(N$7="","",IF(OR(IFERROR(INDEX(KubunType,MATCH(シフト表!N19,KubunName,0)),"")="勤務",IFERROR(INDEX(KubunType,MATCH(シフト表!N19,KubunName,0)),"")="明け"),N(M19)+1,0))</f>
        <v/>
      </c>
      <c r="O19" s="40" t="str">
        <f>IF(O$7="","",IF(OR(IFERROR(INDEX(KubunType,MATCH(シフト表!O19,KubunName,0)),"")="勤務",IFERROR(INDEX(KubunType,MATCH(シフト表!O19,KubunName,0)),"")="明け"),N(N19)+1,0))</f>
        <v/>
      </c>
      <c r="P19" s="40" t="str">
        <f>IF(P$7="","",IF(OR(IFERROR(INDEX(KubunType,MATCH(シフト表!P19,KubunName,0)),"")="勤務",IFERROR(INDEX(KubunType,MATCH(シフト表!P19,KubunName,0)),"")="明け"),N(O19)+1,0))</f>
        <v/>
      </c>
      <c r="Q19" s="40" t="str">
        <f>IF(Q$7="","",IF(OR(IFERROR(INDEX(KubunType,MATCH(シフト表!Q19,KubunName,0)),"")="勤務",IFERROR(INDEX(KubunType,MATCH(シフト表!Q19,KubunName,0)),"")="明け"),N(P19)+1,0))</f>
        <v/>
      </c>
      <c r="R19" s="40" t="str">
        <f>IF(R$7="","",IF(OR(IFERROR(INDEX(KubunType,MATCH(シフト表!R19,KubunName,0)),"")="勤務",IFERROR(INDEX(KubunType,MATCH(シフト表!R19,KubunName,0)),"")="明け"),N(Q19)+1,0))</f>
        <v/>
      </c>
      <c r="S19" s="40" t="str">
        <f>IF(S$7="","",IF(OR(IFERROR(INDEX(KubunType,MATCH(シフト表!S19,KubunName,0)),"")="勤務",IFERROR(INDEX(KubunType,MATCH(シフト表!S19,KubunName,0)),"")="明け"),N(R19)+1,0))</f>
        <v/>
      </c>
      <c r="T19" s="40" t="str">
        <f>IF(T$7="","",IF(OR(IFERROR(INDEX(KubunType,MATCH(シフト表!T19,KubunName,0)),"")="勤務",IFERROR(INDEX(KubunType,MATCH(シフト表!T19,KubunName,0)),"")="明け"),N(S19)+1,0))</f>
        <v/>
      </c>
      <c r="U19" s="40" t="str">
        <f>IF(U$7="","",IF(OR(IFERROR(INDEX(KubunType,MATCH(シフト表!U19,KubunName,0)),"")="勤務",IFERROR(INDEX(KubunType,MATCH(シフト表!U19,KubunName,0)),"")="明け"),N(T19)+1,0))</f>
        <v/>
      </c>
      <c r="V19" s="40" t="str">
        <f>IF(V$7="","",IF(OR(IFERROR(INDEX(KubunType,MATCH(シフト表!V19,KubunName,0)),"")="勤務",IFERROR(INDEX(KubunType,MATCH(シフト表!V19,KubunName,0)),"")="明け"),N(U19)+1,0))</f>
        <v/>
      </c>
      <c r="W19" s="40" t="str">
        <f>IF(W$7="","",IF(OR(IFERROR(INDEX(KubunType,MATCH(シフト表!W19,KubunName,0)),"")="勤務",IFERROR(INDEX(KubunType,MATCH(シフト表!W19,KubunName,0)),"")="明け"),N(V19)+1,0))</f>
        <v/>
      </c>
      <c r="X19" s="40" t="str">
        <f>IF(X$7="","",IF(OR(IFERROR(INDEX(KubunType,MATCH(シフト表!X19,KubunName,0)),"")="勤務",IFERROR(INDEX(KubunType,MATCH(シフト表!X19,KubunName,0)),"")="明け"),N(W19)+1,0))</f>
        <v/>
      </c>
      <c r="Y19" s="40" t="str">
        <f>IF(Y$7="","",IF(OR(IFERROR(INDEX(KubunType,MATCH(シフト表!Y19,KubunName,0)),"")="勤務",IFERROR(INDEX(KubunType,MATCH(シフト表!Y19,KubunName,0)),"")="明け"),N(X19)+1,0))</f>
        <v/>
      </c>
      <c r="Z19" s="40" t="str">
        <f>IF(Z$7="","",IF(OR(IFERROR(INDEX(KubunType,MATCH(シフト表!Z19,KubunName,0)),"")="勤務",IFERROR(INDEX(KubunType,MATCH(シフト表!Z19,KubunName,0)),"")="明け"),N(Y19)+1,0))</f>
        <v/>
      </c>
      <c r="AA19" s="40" t="str">
        <f>IF(AA$7="","",IF(OR(IFERROR(INDEX(KubunType,MATCH(シフト表!AA19,KubunName,0)),"")="勤務",IFERROR(INDEX(KubunType,MATCH(シフト表!AA19,KubunName,0)),"")="明け"),N(Z19)+1,0))</f>
        <v/>
      </c>
      <c r="AB19" s="40" t="str">
        <f>IF(AB$7="","",IF(OR(IFERROR(INDEX(KubunType,MATCH(シフト表!AB19,KubunName,0)),"")="勤務",IFERROR(INDEX(KubunType,MATCH(シフト表!AB19,KubunName,0)),"")="明け"),N(AA19)+1,0))</f>
        <v/>
      </c>
      <c r="AC19" s="40" t="str">
        <f>IF(AC$7="","",IF(OR(IFERROR(INDEX(KubunType,MATCH(シフト表!AC19,KubunName,0)),"")="勤務",IFERROR(INDEX(KubunType,MATCH(シフト表!AC19,KubunName,0)),"")="明け"),N(AB19)+1,0))</f>
        <v/>
      </c>
      <c r="AD19" s="40" t="str">
        <f>IF(AD$7="","",IF(OR(IFERROR(INDEX(KubunType,MATCH(シフト表!AD19,KubunName,0)),"")="勤務",IFERROR(INDEX(KubunType,MATCH(シフト表!AD19,KubunName,0)),"")="明け"),N(AC19)+1,0))</f>
        <v/>
      </c>
      <c r="AE19" s="40" t="str">
        <f>IF(AE$7="","",IF(OR(IFERROR(INDEX(KubunType,MATCH(シフト表!AE19,KubunName,0)),"")="勤務",IFERROR(INDEX(KubunType,MATCH(シフト表!AE19,KubunName,0)),"")="明け"),N(AD19)+1,0))</f>
        <v/>
      </c>
      <c r="AF19" s="40" t="str">
        <f>IF(AF$7="","",IF(OR(IFERROR(INDEX(KubunType,MATCH(シフト表!AF19,KubunName,0)),"")="勤務",IFERROR(INDEX(KubunType,MATCH(シフト表!AF19,KubunName,0)),"")="明け"),N(AE19)+1,0))</f>
        <v/>
      </c>
      <c r="AG19" s="40" t="str">
        <f>IF(AG$7="","",IF(OR(IFERROR(INDEX(KubunType,MATCH(シフト表!AG19,KubunName,0)),"")="勤務",IFERROR(INDEX(KubunType,MATCH(シフト表!AG19,KubunName,0)),"")="明け"),N(AF19)+1,0))</f>
        <v/>
      </c>
    </row>
    <row r="20" spans="2:33" x14ac:dyDescent="0.25">
      <c r="B20" s="39" t="str">
        <f>IF(シフト表!$B20="","",シフト表!$B20)</f>
        <v/>
      </c>
      <c r="C20" s="40" t="str">
        <f>IF(C$7="","",IF(OR(IFERROR(INDEX(KubunType,MATCH(シフト表!C20,KubunName,0)),"")="勤務",IFERROR(INDEX(KubunType,MATCH(シフト表!C20,KubunName,0)),"")="明け"),0+1,0))</f>
        <v/>
      </c>
      <c r="D20" s="40" t="str">
        <f>IF(D$7="","",IF(OR(IFERROR(INDEX(KubunType,MATCH(シフト表!D20,KubunName,0)),"")="勤務",IFERROR(INDEX(KubunType,MATCH(シフト表!D20,KubunName,0)),"")="明け"),N(C20)+1,0))</f>
        <v/>
      </c>
      <c r="E20" s="40" t="str">
        <f>IF(E$7="","",IF(OR(IFERROR(INDEX(KubunType,MATCH(シフト表!E20,KubunName,0)),"")="勤務",IFERROR(INDEX(KubunType,MATCH(シフト表!E20,KubunName,0)),"")="明け"),N(D20)+1,0))</f>
        <v/>
      </c>
      <c r="F20" s="40" t="str">
        <f>IF(F$7="","",IF(OR(IFERROR(INDEX(KubunType,MATCH(シフト表!F20,KubunName,0)),"")="勤務",IFERROR(INDEX(KubunType,MATCH(シフト表!F20,KubunName,0)),"")="明け"),N(E20)+1,0))</f>
        <v/>
      </c>
      <c r="G20" s="40" t="str">
        <f>IF(G$7="","",IF(OR(IFERROR(INDEX(KubunType,MATCH(シフト表!G20,KubunName,0)),"")="勤務",IFERROR(INDEX(KubunType,MATCH(シフト表!G20,KubunName,0)),"")="明け"),N(F20)+1,0))</f>
        <v/>
      </c>
      <c r="H20" s="40" t="str">
        <f>IF(H$7="","",IF(OR(IFERROR(INDEX(KubunType,MATCH(シフト表!H20,KubunName,0)),"")="勤務",IFERROR(INDEX(KubunType,MATCH(シフト表!H20,KubunName,0)),"")="明け"),N(G20)+1,0))</f>
        <v/>
      </c>
      <c r="I20" s="40" t="str">
        <f>IF(I$7="","",IF(OR(IFERROR(INDEX(KubunType,MATCH(シフト表!I20,KubunName,0)),"")="勤務",IFERROR(INDEX(KubunType,MATCH(シフト表!I20,KubunName,0)),"")="明け"),N(H20)+1,0))</f>
        <v/>
      </c>
      <c r="J20" s="40" t="str">
        <f>IF(J$7="","",IF(OR(IFERROR(INDEX(KubunType,MATCH(シフト表!J20,KubunName,0)),"")="勤務",IFERROR(INDEX(KubunType,MATCH(シフト表!J20,KubunName,0)),"")="明け"),N(I20)+1,0))</f>
        <v/>
      </c>
      <c r="K20" s="40" t="str">
        <f>IF(K$7="","",IF(OR(IFERROR(INDEX(KubunType,MATCH(シフト表!K20,KubunName,0)),"")="勤務",IFERROR(INDEX(KubunType,MATCH(シフト表!K20,KubunName,0)),"")="明け"),N(J20)+1,0))</f>
        <v/>
      </c>
      <c r="L20" s="40" t="str">
        <f>IF(L$7="","",IF(OR(IFERROR(INDEX(KubunType,MATCH(シフト表!L20,KubunName,0)),"")="勤務",IFERROR(INDEX(KubunType,MATCH(シフト表!L20,KubunName,0)),"")="明け"),N(K20)+1,0))</f>
        <v/>
      </c>
      <c r="M20" s="40" t="str">
        <f>IF(M$7="","",IF(OR(IFERROR(INDEX(KubunType,MATCH(シフト表!M20,KubunName,0)),"")="勤務",IFERROR(INDEX(KubunType,MATCH(シフト表!M20,KubunName,0)),"")="明け"),N(L20)+1,0))</f>
        <v/>
      </c>
      <c r="N20" s="40" t="str">
        <f>IF(N$7="","",IF(OR(IFERROR(INDEX(KubunType,MATCH(シフト表!N20,KubunName,0)),"")="勤務",IFERROR(INDEX(KubunType,MATCH(シフト表!N20,KubunName,0)),"")="明け"),N(M20)+1,0))</f>
        <v/>
      </c>
      <c r="O20" s="40" t="str">
        <f>IF(O$7="","",IF(OR(IFERROR(INDEX(KubunType,MATCH(シフト表!O20,KubunName,0)),"")="勤務",IFERROR(INDEX(KubunType,MATCH(シフト表!O20,KubunName,0)),"")="明け"),N(N20)+1,0))</f>
        <v/>
      </c>
      <c r="P20" s="40" t="str">
        <f>IF(P$7="","",IF(OR(IFERROR(INDEX(KubunType,MATCH(シフト表!P20,KubunName,0)),"")="勤務",IFERROR(INDEX(KubunType,MATCH(シフト表!P20,KubunName,0)),"")="明け"),N(O20)+1,0))</f>
        <v/>
      </c>
      <c r="Q20" s="40" t="str">
        <f>IF(Q$7="","",IF(OR(IFERROR(INDEX(KubunType,MATCH(シフト表!Q20,KubunName,0)),"")="勤務",IFERROR(INDEX(KubunType,MATCH(シフト表!Q20,KubunName,0)),"")="明け"),N(P20)+1,0))</f>
        <v/>
      </c>
      <c r="R20" s="40" t="str">
        <f>IF(R$7="","",IF(OR(IFERROR(INDEX(KubunType,MATCH(シフト表!R20,KubunName,0)),"")="勤務",IFERROR(INDEX(KubunType,MATCH(シフト表!R20,KubunName,0)),"")="明け"),N(Q20)+1,0))</f>
        <v/>
      </c>
      <c r="S20" s="40" t="str">
        <f>IF(S$7="","",IF(OR(IFERROR(INDEX(KubunType,MATCH(シフト表!S20,KubunName,0)),"")="勤務",IFERROR(INDEX(KubunType,MATCH(シフト表!S20,KubunName,0)),"")="明け"),N(R20)+1,0))</f>
        <v/>
      </c>
      <c r="T20" s="40" t="str">
        <f>IF(T$7="","",IF(OR(IFERROR(INDEX(KubunType,MATCH(シフト表!T20,KubunName,0)),"")="勤務",IFERROR(INDEX(KubunType,MATCH(シフト表!T20,KubunName,0)),"")="明け"),N(S20)+1,0))</f>
        <v/>
      </c>
      <c r="U20" s="40" t="str">
        <f>IF(U$7="","",IF(OR(IFERROR(INDEX(KubunType,MATCH(シフト表!U20,KubunName,0)),"")="勤務",IFERROR(INDEX(KubunType,MATCH(シフト表!U20,KubunName,0)),"")="明け"),N(T20)+1,0))</f>
        <v/>
      </c>
      <c r="V20" s="40" t="str">
        <f>IF(V$7="","",IF(OR(IFERROR(INDEX(KubunType,MATCH(シフト表!V20,KubunName,0)),"")="勤務",IFERROR(INDEX(KubunType,MATCH(シフト表!V20,KubunName,0)),"")="明け"),N(U20)+1,0))</f>
        <v/>
      </c>
      <c r="W20" s="40" t="str">
        <f>IF(W$7="","",IF(OR(IFERROR(INDEX(KubunType,MATCH(シフト表!W20,KubunName,0)),"")="勤務",IFERROR(INDEX(KubunType,MATCH(シフト表!W20,KubunName,0)),"")="明け"),N(V20)+1,0))</f>
        <v/>
      </c>
      <c r="X20" s="40" t="str">
        <f>IF(X$7="","",IF(OR(IFERROR(INDEX(KubunType,MATCH(シフト表!X20,KubunName,0)),"")="勤務",IFERROR(INDEX(KubunType,MATCH(シフト表!X20,KubunName,0)),"")="明け"),N(W20)+1,0))</f>
        <v/>
      </c>
      <c r="Y20" s="40" t="str">
        <f>IF(Y$7="","",IF(OR(IFERROR(INDEX(KubunType,MATCH(シフト表!Y20,KubunName,0)),"")="勤務",IFERROR(INDEX(KubunType,MATCH(シフト表!Y20,KubunName,0)),"")="明け"),N(X20)+1,0))</f>
        <v/>
      </c>
      <c r="Z20" s="40" t="str">
        <f>IF(Z$7="","",IF(OR(IFERROR(INDEX(KubunType,MATCH(シフト表!Z20,KubunName,0)),"")="勤務",IFERROR(INDEX(KubunType,MATCH(シフト表!Z20,KubunName,0)),"")="明け"),N(Y20)+1,0))</f>
        <v/>
      </c>
      <c r="AA20" s="40" t="str">
        <f>IF(AA$7="","",IF(OR(IFERROR(INDEX(KubunType,MATCH(シフト表!AA20,KubunName,0)),"")="勤務",IFERROR(INDEX(KubunType,MATCH(シフト表!AA20,KubunName,0)),"")="明け"),N(Z20)+1,0))</f>
        <v/>
      </c>
      <c r="AB20" s="40" t="str">
        <f>IF(AB$7="","",IF(OR(IFERROR(INDEX(KubunType,MATCH(シフト表!AB20,KubunName,0)),"")="勤務",IFERROR(INDEX(KubunType,MATCH(シフト表!AB20,KubunName,0)),"")="明け"),N(AA20)+1,0))</f>
        <v/>
      </c>
      <c r="AC20" s="40" t="str">
        <f>IF(AC$7="","",IF(OR(IFERROR(INDEX(KubunType,MATCH(シフト表!AC20,KubunName,0)),"")="勤務",IFERROR(INDEX(KubunType,MATCH(シフト表!AC20,KubunName,0)),"")="明け"),N(AB20)+1,0))</f>
        <v/>
      </c>
      <c r="AD20" s="40" t="str">
        <f>IF(AD$7="","",IF(OR(IFERROR(INDEX(KubunType,MATCH(シフト表!AD20,KubunName,0)),"")="勤務",IFERROR(INDEX(KubunType,MATCH(シフト表!AD20,KubunName,0)),"")="明け"),N(AC20)+1,0))</f>
        <v/>
      </c>
      <c r="AE20" s="40" t="str">
        <f>IF(AE$7="","",IF(OR(IFERROR(INDEX(KubunType,MATCH(シフト表!AE20,KubunName,0)),"")="勤務",IFERROR(INDEX(KubunType,MATCH(シフト表!AE20,KubunName,0)),"")="明け"),N(AD20)+1,0))</f>
        <v/>
      </c>
      <c r="AF20" s="40" t="str">
        <f>IF(AF$7="","",IF(OR(IFERROR(INDEX(KubunType,MATCH(シフト表!AF20,KubunName,0)),"")="勤務",IFERROR(INDEX(KubunType,MATCH(シフト表!AF20,KubunName,0)),"")="明け"),N(AE20)+1,0))</f>
        <v/>
      </c>
      <c r="AG20" s="40" t="str">
        <f>IF(AG$7="","",IF(OR(IFERROR(INDEX(KubunType,MATCH(シフト表!AG20,KubunName,0)),"")="勤務",IFERROR(INDEX(KubunType,MATCH(シフト表!AG20,KubunName,0)),"")="明け"),N(AF20)+1,0))</f>
        <v/>
      </c>
    </row>
    <row r="21" spans="2:33" x14ac:dyDescent="0.25">
      <c r="B21" s="39" t="str">
        <f>IF(シフト表!$B21="","",シフト表!$B21)</f>
        <v/>
      </c>
      <c r="C21" s="40" t="str">
        <f>IF(C$7="","",IF(OR(IFERROR(INDEX(KubunType,MATCH(シフト表!C21,KubunName,0)),"")="勤務",IFERROR(INDEX(KubunType,MATCH(シフト表!C21,KubunName,0)),"")="明け"),0+1,0))</f>
        <v/>
      </c>
      <c r="D21" s="40" t="str">
        <f>IF(D$7="","",IF(OR(IFERROR(INDEX(KubunType,MATCH(シフト表!D21,KubunName,0)),"")="勤務",IFERROR(INDEX(KubunType,MATCH(シフト表!D21,KubunName,0)),"")="明け"),N(C21)+1,0))</f>
        <v/>
      </c>
      <c r="E21" s="40" t="str">
        <f>IF(E$7="","",IF(OR(IFERROR(INDEX(KubunType,MATCH(シフト表!E21,KubunName,0)),"")="勤務",IFERROR(INDEX(KubunType,MATCH(シフト表!E21,KubunName,0)),"")="明け"),N(D21)+1,0))</f>
        <v/>
      </c>
      <c r="F21" s="40" t="str">
        <f>IF(F$7="","",IF(OR(IFERROR(INDEX(KubunType,MATCH(シフト表!F21,KubunName,0)),"")="勤務",IFERROR(INDEX(KubunType,MATCH(シフト表!F21,KubunName,0)),"")="明け"),N(E21)+1,0))</f>
        <v/>
      </c>
      <c r="G21" s="40" t="str">
        <f>IF(G$7="","",IF(OR(IFERROR(INDEX(KubunType,MATCH(シフト表!G21,KubunName,0)),"")="勤務",IFERROR(INDEX(KubunType,MATCH(シフト表!G21,KubunName,0)),"")="明け"),N(F21)+1,0))</f>
        <v/>
      </c>
      <c r="H21" s="40" t="str">
        <f>IF(H$7="","",IF(OR(IFERROR(INDEX(KubunType,MATCH(シフト表!H21,KubunName,0)),"")="勤務",IFERROR(INDEX(KubunType,MATCH(シフト表!H21,KubunName,0)),"")="明け"),N(G21)+1,0))</f>
        <v/>
      </c>
      <c r="I21" s="40" t="str">
        <f>IF(I$7="","",IF(OR(IFERROR(INDEX(KubunType,MATCH(シフト表!I21,KubunName,0)),"")="勤務",IFERROR(INDEX(KubunType,MATCH(シフト表!I21,KubunName,0)),"")="明け"),N(H21)+1,0))</f>
        <v/>
      </c>
      <c r="J21" s="40" t="str">
        <f>IF(J$7="","",IF(OR(IFERROR(INDEX(KubunType,MATCH(シフト表!J21,KubunName,0)),"")="勤務",IFERROR(INDEX(KubunType,MATCH(シフト表!J21,KubunName,0)),"")="明け"),N(I21)+1,0))</f>
        <v/>
      </c>
      <c r="K21" s="40" t="str">
        <f>IF(K$7="","",IF(OR(IFERROR(INDEX(KubunType,MATCH(シフト表!K21,KubunName,0)),"")="勤務",IFERROR(INDEX(KubunType,MATCH(シフト表!K21,KubunName,0)),"")="明け"),N(J21)+1,0))</f>
        <v/>
      </c>
      <c r="L21" s="40" t="str">
        <f>IF(L$7="","",IF(OR(IFERROR(INDEX(KubunType,MATCH(シフト表!L21,KubunName,0)),"")="勤務",IFERROR(INDEX(KubunType,MATCH(シフト表!L21,KubunName,0)),"")="明け"),N(K21)+1,0))</f>
        <v/>
      </c>
      <c r="M21" s="40" t="str">
        <f>IF(M$7="","",IF(OR(IFERROR(INDEX(KubunType,MATCH(シフト表!M21,KubunName,0)),"")="勤務",IFERROR(INDEX(KubunType,MATCH(シフト表!M21,KubunName,0)),"")="明け"),N(L21)+1,0))</f>
        <v/>
      </c>
      <c r="N21" s="40" t="str">
        <f>IF(N$7="","",IF(OR(IFERROR(INDEX(KubunType,MATCH(シフト表!N21,KubunName,0)),"")="勤務",IFERROR(INDEX(KubunType,MATCH(シフト表!N21,KubunName,0)),"")="明け"),N(M21)+1,0))</f>
        <v/>
      </c>
      <c r="O21" s="40" t="str">
        <f>IF(O$7="","",IF(OR(IFERROR(INDEX(KubunType,MATCH(シフト表!O21,KubunName,0)),"")="勤務",IFERROR(INDEX(KubunType,MATCH(シフト表!O21,KubunName,0)),"")="明け"),N(N21)+1,0))</f>
        <v/>
      </c>
      <c r="P21" s="40" t="str">
        <f>IF(P$7="","",IF(OR(IFERROR(INDEX(KubunType,MATCH(シフト表!P21,KubunName,0)),"")="勤務",IFERROR(INDEX(KubunType,MATCH(シフト表!P21,KubunName,0)),"")="明け"),N(O21)+1,0))</f>
        <v/>
      </c>
      <c r="Q21" s="40" t="str">
        <f>IF(Q$7="","",IF(OR(IFERROR(INDEX(KubunType,MATCH(シフト表!Q21,KubunName,0)),"")="勤務",IFERROR(INDEX(KubunType,MATCH(シフト表!Q21,KubunName,0)),"")="明け"),N(P21)+1,0))</f>
        <v/>
      </c>
      <c r="R21" s="40" t="str">
        <f>IF(R$7="","",IF(OR(IFERROR(INDEX(KubunType,MATCH(シフト表!R21,KubunName,0)),"")="勤務",IFERROR(INDEX(KubunType,MATCH(シフト表!R21,KubunName,0)),"")="明け"),N(Q21)+1,0))</f>
        <v/>
      </c>
      <c r="S21" s="40" t="str">
        <f>IF(S$7="","",IF(OR(IFERROR(INDEX(KubunType,MATCH(シフト表!S21,KubunName,0)),"")="勤務",IFERROR(INDEX(KubunType,MATCH(シフト表!S21,KubunName,0)),"")="明け"),N(R21)+1,0))</f>
        <v/>
      </c>
      <c r="T21" s="40" t="str">
        <f>IF(T$7="","",IF(OR(IFERROR(INDEX(KubunType,MATCH(シフト表!T21,KubunName,0)),"")="勤務",IFERROR(INDEX(KubunType,MATCH(シフト表!T21,KubunName,0)),"")="明け"),N(S21)+1,0))</f>
        <v/>
      </c>
      <c r="U21" s="40" t="str">
        <f>IF(U$7="","",IF(OR(IFERROR(INDEX(KubunType,MATCH(シフト表!U21,KubunName,0)),"")="勤務",IFERROR(INDEX(KubunType,MATCH(シフト表!U21,KubunName,0)),"")="明け"),N(T21)+1,0))</f>
        <v/>
      </c>
      <c r="V21" s="40" t="str">
        <f>IF(V$7="","",IF(OR(IFERROR(INDEX(KubunType,MATCH(シフト表!V21,KubunName,0)),"")="勤務",IFERROR(INDEX(KubunType,MATCH(シフト表!V21,KubunName,0)),"")="明け"),N(U21)+1,0))</f>
        <v/>
      </c>
      <c r="W21" s="40" t="str">
        <f>IF(W$7="","",IF(OR(IFERROR(INDEX(KubunType,MATCH(シフト表!W21,KubunName,0)),"")="勤務",IFERROR(INDEX(KubunType,MATCH(シフト表!W21,KubunName,0)),"")="明け"),N(V21)+1,0))</f>
        <v/>
      </c>
      <c r="X21" s="40" t="str">
        <f>IF(X$7="","",IF(OR(IFERROR(INDEX(KubunType,MATCH(シフト表!X21,KubunName,0)),"")="勤務",IFERROR(INDEX(KubunType,MATCH(シフト表!X21,KubunName,0)),"")="明け"),N(W21)+1,0))</f>
        <v/>
      </c>
      <c r="Y21" s="40" t="str">
        <f>IF(Y$7="","",IF(OR(IFERROR(INDEX(KubunType,MATCH(シフト表!Y21,KubunName,0)),"")="勤務",IFERROR(INDEX(KubunType,MATCH(シフト表!Y21,KubunName,0)),"")="明け"),N(X21)+1,0))</f>
        <v/>
      </c>
      <c r="Z21" s="40" t="str">
        <f>IF(Z$7="","",IF(OR(IFERROR(INDEX(KubunType,MATCH(シフト表!Z21,KubunName,0)),"")="勤務",IFERROR(INDEX(KubunType,MATCH(シフト表!Z21,KubunName,0)),"")="明け"),N(Y21)+1,0))</f>
        <v/>
      </c>
      <c r="AA21" s="40" t="str">
        <f>IF(AA$7="","",IF(OR(IFERROR(INDEX(KubunType,MATCH(シフト表!AA21,KubunName,0)),"")="勤務",IFERROR(INDEX(KubunType,MATCH(シフト表!AA21,KubunName,0)),"")="明け"),N(Z21)+1,0))</f>
        <v/>
      </c>
      <c r="AB21" s="40" t="str">
        <f>IF(AB$7="","",IF(OR(IFERROR(INDEX(KubunType,MATCH(シフト表!AB21,KubunName,0)),"")="勤務",IFERROR(INDEX(KubunType,MATCH(シフト表!AB21,KubunName,0)),"")="明け"),N(AA21)+1,0))</f>
        <v/>
      </c>
      <c r="AC21" s="40" t="str">
        <f>IF(AC$7="","",IF(OR(IFERROR(INDEX(KubunType,MATCH(シフト表!AC21,KubunName,0)),"")="勤務",IFERROR(INDEX(KubunType,MATCH(シフト表!AC21,KubunName,0)),"")="明け"),N(AB21)+1,0))</f>
        <v/>
      </c>
      <c r="AD21" s="40" t="str">
        <f>IF(AD$7="","",IF(OR(IFERROR(INDEX(KubunType,MATCH(シフト表!AD21,KubunName,0)),"")="勤務",IFERROR(INDEX(KubunType,MATCH(シフト表!AD21,KubunName,0)),"")="明け"),N(AC21)+1,0))</f>
        <v/>
      </c>
      <c r="AE21" s="40" t="str">
        <f>IF(AE$7="","",IF(OR(IFERROR(INDEX(KubunType,MATCH(シフト表!AE21,KubunName,0)),"")="勤務",IFERROR(INDEX(KubunType,MATCH(シフト表!AE21,KubunName,0)),"")="明け"),N(AD21)+1,0))</f>
        <v/>
      </c>
      <c r="AF21" s="40" t="str">
        <f>IF(AF$7="","",IF(OR(IFERROR(INDEX(KubunType,MATCH(シフト表!AF21,KubunName,0)),"")="勤務",IFERROR(INDEX(KubunType,MATCH(シフト表!AF21,KubunName,0)),"")="明け"),N(AE21)+1,0))</f>
        <v/>
      </c>
      <c r="AG21" s="40" t="str">
        <f>IF(AG$7="","",IF(OR(IFERROR(INDEX(KubunType,MATCH(シフト表!AG21,KubunName,0)),"")="勤務",IFERROR(INDEX(KubunType,MATCH(シフト表!AG21,KubunName,0)),"")="明け"),N(AF21)+1,0))</f>
        <v/>
      </c>
    </row>
    <row r="22" spans="2:33" x14ac:dyDescent="0.25">
      <c r="B22" s="39" t="str">
        <f>IF(シフト表!$B22="","",シフト表!$B22)</f>
        <v/>
      </c>
      <c r="C22" s="40" t="str">
        <f>IF(C$7="","",IF(OR(IFERROR(INDEX(KubunType,MATCH(シフト表!C22,KubunName,0)),"")="勤務",IFERROR(INDEX(KubunType,MATCH(シフト表!C22,KubunName,0)),"")="明け"),0+1,0))</f>
        <v/>
      </c>
      <c r="D22" s="40" t="str">
        <f>IF(D$7="","",IF(OR(IFERROR(INDEX(KubunType,MATCH(シフト表!D22,KubunName,0)),"")="勤務",IFERROR(INDEX(KubunType,MATCH(シフト表!D22,KubunName,0)),"")="明け"),N(C22)+1,0))</f>
        <v/>
      </c>
      <c r="E22" s="40" t="str">
        <f>IF(E$7="","",IF(OR(IFERROR(INDEX(KubunType,MATCH(シフト表!E22,KubunName,0)),"")="勤務",IFERROR(INDEX(KubunType,MATCH(シフト表!E22,KubunName,0)),"")="明け"),N(D22)+1,0))</f>
        <v/>
      </c>
      <c r="F22" s="40" t="str">
        <f>IF(F$7="","",IF(OR(IFERROR(INDEX(KubunType,MATCH(シフト表!F22,KubunName,0)),"")="勤務",IFERROR(INDEX(KubunType,MATCH(シフト表!F22,KubunName,0)),"")="明け"),N(E22)+1,0))</f>
        <v/>
      </c>
      <c r="G22" s="40" t="str">
        <f>IF(G$7="","",IF(OR(IFERROR(INDEX(KubunType,MATCH(シフト表!G22,KubunName,0)),"")="勤務",IFERROR(INDEX(KubunType,MATCH(シフト表!G22,KubunName,0)),"")="明け"),N(F22)+1,0))</f>
        <v/>
      </c>
      <c r="H22" s="40" t="str">
        <f>IF(H$7="","",IF(OR(IFERROR(INDEX(KubunType,MATCH(シフト表!H22,KubunName,0)),"")="勤務",IFERROR(INDEX(KubunType,MATCH(シフト表!H22,KubunName,0)),"")="明け"),N(G22)+1,0))</f>
        <v/>
      </c>
      <c r="I22" s="40" t="str">
        <f>IF(I$7="","",IF(OR(IFERROR(INDEX(KubunType,MATCH(シフト表!I22,KubunName,0)),"")="勤務",IFERROR(INDEX(KubunType,MATCH(シフト表!I22,KubunName,0)),"")="明け"),N(H22)+1,0))</f>
        <v/>
      </c>
      <c r="J22" s="40" t="str">
        <f>IF(J$7="","",IF(OR(IFERROR(INDEX(KubunType,MATCH(シフト表!J22,KubunName,0)),"")="勤務",IFERROR(INDEX(KubunType,MATCH(シフト表!J22,KubunName,0)),"")="明け"),N(I22)+1,0))</f>
        <v/>
      </c>
      <c r="K22" s="40" t="str">
        <f>IF(K$7="","",IF(OR(IFERROR(INDEX(KubunType,MATCH(シフト表!K22,KubunName,0)),"")="勤務",IFERROR(INDEX(KubunType,MATCH(シフト表!K22,KubunName,0)),"")="明け"),N(J22)+1,0))</f>
        <v/>
      </c>
      <c r="L22" s="40" t="str">
        <f>IF(L$7="","",IF(OR(IFERROR(INDEX(KubunType,MATCH(シフト表!L22,KubunName,0)),"")="勤務",IFERROR(INDEX(KubunType,MATCH(シフト表!L22,KubunName,0)),"")="明け"),N(K22)+1,0))</f>
        <v/>
      </c>
      <c r="M22" s="40" t="str">
        <f>IF(M$7="","",IF(OR(IFERROR(INDEX(KubunType,MATCH(シフト表!M22,KubunName,0)),"")="勤務",IFERROR(INDEX(KubunType,MATCH(シフト表!M22,KubunName,0)),"")="明け"),N(L22)+1,0))</f>
        <v/>
      </c>
      <c r="N22" s="40" t="str">
        <f>IF(N$7="","",IF(OR(IFERROR(INDEX(KubunType,MATCH(シフト表!N22,KubunName,0)),"")="勤務",IFERROR(INDEX(KubunType,MATCH(シフト表!N22,KubunName,0)),"")="明け"),N(M22)+1,0))</f>
        <v/>
      </c>
      <c r="O22" s="40" t="str">
        <f>IF(O$7="","",IF(OR(IFERROR(INDEX(KubunType,MATCH(シフト表!O22,KubunName,0)),"")="勤務",IFERROR(INDEX(KubunType,MATCH(シフト表!O22,KubunName,0)),"")="明け"),N(N22)+1,0))</f>
        <v/>
      </c>
      <c r="P22" s="40" t="str">
        <f>IF(P$7="","",IF(OR(IFERROR(INDEX(KubunType,MATCH(シフト表!P22,KubunName,0)),"")="勤務",IFERROR(INDEX(KubunType,MATCH(シフト表!P22,KubunName,0)),"")="明け"),N(O22)+1,0))</f>
        <v/>
      </c>
      <c r="Q22" s="40" t="str">
        <f>IF(Q$7="","",IF(OR(IFERROR(INDEX(KubunType,MATCH(シフト表!Q22,KubunName,0)),"")="勤務",IFERROR(INDEX(KubunType,MATCH(シフト表!Q22,KubunName,0)),"")="明け"),N(P22)+1,0))</f>
        <v/>
      </c>
      <c r="R22" s="40" t="str">
        <f>IF(R$7="","",IF(OR(IFERROR(INDEX(KubunType,MATCH(シフト表!R22,KubunName,0)),"")="勤務",IFERROR(INDEX(KubunType,MATCH(シフト表!R22,KubunName,0)),"")="明け"),N(Q22)+1,0))</f>
        <v/>
      </c>
      <c r="S22" s="40" t="str">
        <f>IF(S$7="","",IF(OR(IFERROR(INDEX(KubunType,MATCH(シフト表!S22,KubunName,0)),"")="勤務",IFERROR(INDEX(KubunType,MATCH(シフト表!S22,KubunName,0)),"")="明け"),N(R22)+1,0))</f>
        <v/>
      </c>
      <c r="T22" s="40" t="str">
        <f>IF(T$7="","",IF(OR(IFERROR(INDEX(KubunType,MATCH(シフト表!T22,KubunName,0)),"")="勤務",IFERROR(INDEX(KubunType,MATCH(シフト表!T22,KubunName,0)),"")="明け"),N(S22)+1,0))</f>
        <v/>
      </c>
      <c r="U22" s="40" t="str">
        <f>IF(U$7="","",IF(OR(IFERROR(INDEX(KubunType,MATCH(シフト表!U22,KubunName,0)),"")="勤務",IFERROR(INDEX(KubunType,MATCH(シフト表!U22,KubunName,0)),"")="明け"),N(T22)+1,0))</f>
        <v/>
      </c>
      <c r="V22" s="40" t="str">
        <f>IF(V$7="","",IF(OR(IFERROR(INDEX(KubunType,MATCH(シフト表!V22,KubunName,0)),"")="勤務",IFERROR(INDEX(KubunType,MATCH(シフト表!V22,KubunName,0)),"")="明け"),N(U22)+1,0))</f>
        <v/>
      </c>
      <c r="W22" s="40" t="str">
        <f>IF(W$7="","",IF(OR(IFERROR(INDEX(KubunType,MATCH(シフト表!W22,KubunName,0)),"")="勤務",IFERROR(INDEX(KubunType,MATCH(シフト表!W22,KubunName,0)),"")="明け"),N(V22)+1,0))</f>
        <v/>
      </c>
      <c r="X22" s="40" t="str">
        <f>IF(X$7="","",IF(OR(IFERROR(INDEX(KubunType,MATCH(シフト表!X22,KubunName,0)),"")="勤務",IFERROR(INDEX(KubunType,MATCH(シフト表!X22,KubunName,0)),"")="明け"),N(W22)+1,0))</f>
        <v/>
      </c>
      <c r="Y22" s="40" t="str">
        <f>IF(Y$7="","",IF(OR(IFERROR(INDEX(KubunType,MATCH(シフト表!Y22,KubunName,0)),"")="勤務",IFERROR(INDEX(KubunType,MATCH(シフト表!Y22,KubunName,0)),"")="明け"),N(X22)+1,0))</f>
        <v/>
      </c>
      <c r="Z22" s="40" t="str">
        <f>IF(Z$7="","",IF(OR(IFERROR(INDEX(KubunType,MATCH(シフト表!Z22,KubunName,0)),"")="勤務",IFERROR(INDEX(KubunType,MATCH(シフト表!Z22,KubunName,0)),"")="明け"),N(Y22)+1,0))</f>
        <v/>
      </c>
      <c r="AA22" s="40" t="str">
        <f>IF(AA$7="","",IF(OR(IFERROR(INDEX(KubunType,MATCH(シフト表!AA22,KubunName,0)),"")="勤務",IFERROR(INDEX(KubunType,MATCH(シフト表!AA22,KubunName,0)),"")="明け"),N(Z22)+1,0))</f>
        <v/>
      </c>
      <c r="AB22" s="40" t="str">
        <f>IF(AB$7="","",IF(OR(IFERROR(INDEX(KubunType,MATCH(シフト表!AB22,KubunName,0)),"")="勤務",IFERROR(INDEX(KubunType,MATCH(シフト表!AB22,KubunName,0)),"")="明け"),N(AA22)+1,0))</f>
        <v/>
      </c>
      <c r="AC22" s="40" t="str">
        <f>IF(AC$7="","",IF(OR(IFERROR(INDEX(KubunType,MATCH(シフト表!AC22,KubunName,0)),"")="勤務",IFERROR(INDEX(KubunType,MATCH(シフト表!AC22,KubunName,0)),"")="明け"),N(AB22)+1,0))</f>
        <v/>
      </c>
      <c r="AD22" s="40" t="str">
        <f>IF(AD$7="","",IF(OR(IFERROR(INDEX(KubunType,MATCH(シフト表!AD22,KubunName,0)),"")="勤務",IFERROR(INDEX(KubunType,MATCH(シフト表!AD22,KubunName,0)),"")="明け"),N(AC22)+1,0))</f>
        <v/>
      </c>
      <c r="AE22" s="40" t="str">
        <f>IF(AE$7="","",IF(OR(IFERROR(INDEX(KubunType,MATCH(シフト表!AE22,KubunName,0)),"")="勤務",IFERROR(INDEX(KubunType,MATCH(シフト表!AE22,KubunName,0)),"")="明け"),N(AD22)+1,0))</f>
        <v/>
      </c>
      <c r="AF22" s="40" t="str">
        <f>IF(AF$7="","",IF(OR(IFERROR(INDEX(KubunType,MATCH(シフト表!AF22,KubunName,0)),"")="勤務",IFERROR(INDEX(KubunType,MATCH(シフト表!AF22,KubunName,0)),"")="明け"),N(AE22)+1,0))</f>
        <v/>
      </c>
      <c r="AG22" s="40" t="str">
        <f>IF(AG$7="","",IF(OR(IFERROR(INDEX(KubunType,MATCH(シフト表!AG22,KubunName,0)),"")="勤務",IFERROR(INDEX(KubunType,MATCH(シフト表!AG22,KubunName,0)),"")="明け"),N(AF22)+1,0))</f>
        <v/>
      </c>
    </row>
    <row r="23" spans="2:33" x14ac:dyDescent="0.25">
      <c r="B23" s="39" t="str">
        <f>IF(シフト表!$B23="","",シフト表!$B23)</f>
        <v/>
      </c>
      <c r="C23" s="40" t="str">
        <f>IF(C$7="","",IF(OR(IFERROR(INDEX(KubunType,MATCH(シフト表!C23,KubunName,0)),"")="勤務",IFERROR(INDEX(KubunType,MATCH(シフト表!C23,KubunName,0)),"")="明け"),0+1,0))</f>
        <v/>
      </c>
      <c r="D23" s="40" t="str">
        <f>IF(D$7="","",IF(OR(IFERROR(INDEX(KubunType,MATCH(シフト表!D23,KubunName,0)),"")="勤務",IFERROR(INDEX(KubunType,MATCH(シフト表!D23,KubunName,0)),"")="明け"),N(C23)+1,0))</f>
        <v/>
      </c>
      <c r="E23" s="40" t="str">
        <f>IF(E$7="","",IF(OR(IFERROR(INDEX(KubunType,MATCH(シフト表!E23,KubunName,0)),"")="勤務",IFERROR(INDEX(KubunType,MATCH(シフト表!E23,KubunName,0)),"")="明け"),N(D23)+1,0))</f>
        <v/>
      </c>
      <c r="F23" s="40" t="str">
        <f>IF(F$7="","",IF(OR(IFERROR(INDEX(KubunType,MATCH(シフト表!F23,KubunName,0)),"")="勤務",IFERROR(INDEX(KubunType,MATCH(シフト表!F23,KubunName,0)),"")="明け"),N(E23)+1,0))</f>
        <v/>
      </c>
      <c r="G23" s="40" t="str">
        <f>IF(G$7="","",IF(OR(IFERROR(INDEX(KubunType,MATCH(シフト表!G23,KubunName,0)),"")="勤務",IFERROR(INDEX(KubunType,MATCH(シフト表!G23,KubunName,0)),"")="明け"),N(F23)+1,0))</f>
        <v/>
      </c>
      <c r="H23" s="40" t="str">
        <f>IF(H$7="","",IF(OR(IFERROR(INDEX(KubunType,MATCH(シフト表!H23,KubunName,0)),"")="勤務",IFERROR(INDEX(KubunType,MATCH(シフト表!H23,KubunName,0)),"")="明け"),N(G23)+1,0))</f>
        <v/>
      </c>
      <c r="I23" s="40" t="str">
        <f>IF(I$7="","",IF(OR(IFERROR(INDEX(KubunType,MATCH(シフト表!I23,KubunName,0)),"")="勤務",IFERROR(INDEX(KubunType,MATCH(シフト表!I23,KubunName,0)),"")="明け"),N(H23)+1,0))</f>
        <v/>
      </c>
      <c r="J23" s="40" t="str">
        <f>IF(J$7="","",IF(OR(IFERROR(INDEX(KubunType,MATCH(シフト表!J23,KubunName,0)),"")="勤務",IFERROR(INDEX(KubunType,MATCH(シフト表!J23,KubunName,0)),"")="明け"),N(I23)+1,0))</f>
        <v/>
      </c>
      <c r="K23" s="40" t="str">
        <f>IF(K$7="","",IF(OR(IFERROR(INDEX(KubunType,MATCH(シフト表!K23,KubunName,0)),"")="勤務",IFERROR(INDEX(KubunType,MATCH(シフト表!K23,KubunName,0)),"")="明け"),N(J23)+1,0))</f>
        <v/>
      </c>
      <c r="L23" s="40" t="str">
        <f>IF(L$7="","",IF(OR(IFERROR(INDEX(KubunType,MATCH(シフト表!L23,KubunName,0)),"")="勤務",IFERROR(INDEX(KubunType,MATCH(シフト表!L23,KubunName,0)),"")="明け"),N(K23)+1,0))</f>
        <v/>
      </c>
      <c r="M23" s="40" t="str">
        <f>IF(M$7="","",IF(OR(IFERROR(INDEX(KubunType,MATCH(シフト表!M23,KubunName,0)),"")="勤務",IFERROR(INDEX(KubunType,MATCH(シフト表!M23,KubunName,0)),"")="明け"),N(L23)+1,0))</f>
        <v/>
      </c>
      <c r="N23" s="40" t="str">
        <f>IF(N$7="","",IF(OR(IFERROR(INDEX(KubunType,MATCH(シフト表!N23,KubunName,0)),"")="勤務",IFERROR(INDEX(KubunType,MATCH(シフト表!N23,KubunName,0)),"")="明け"),N(M23)+1,0))</f>
        <v/>
      </c>
      <c r="O23" s="40" t="str">
        <f>IF(O$7="","",IF(OR(IFERROR(INDEX(KubunType,MATCH(シフト表!O23,KubunName,0)),"")="勤務",IFERROR(INDEX(KubunType,MATCH(シフト表!O23,KubunName,0)),"")="明け"),N(N23)+1,0))</f>
        <v/>
      </c>
      <c r="P23" s="40" t="str">
        <f>IF(P$7="","",IF(OR(IFERROR(INDEX(KubunType,MATCH(シフト表!P23,KubunName,0)),"")="勤務",IFERROR(INDEX(KubunType,MATCH(シフト表!P23,KubunName,0)),"")="明け"),N(O23)+1,0))</f>
        <v/>
      </c>
      <c r="Q23" s="40" t="str">
        <f>IF(Q$7="","",IF(OR(IFERROR(INDEX(KubunType,MATCH(シフト表!Q23,KubunName,0)),"")="勤務",IFERROR(INDEX(KubunType,MATCH(シフト表!Q23,KubunName,0)),"")="明け"),N(P23)+1,0))</f>
        <v/>
      </c>
      <c r="R23" s="40" t="str">
        <f>IF(R$7="","",IF(OR(IFERROR(INDEX(KubunType,MATCH(シフト表!R23,KubunName,0)),"")="勤務",IFERROR(INDEX(KubunType,MATCH(シフト表!R23,KubunName,0)),"")="明け"),N(Q23)+1,0))</f>
        <v/>
      </c>
      <c r="S23" s="40" t="str">
        <f>IF(S$7="","",IF(OR(IFERROR(INDEX(KubunType,MATCH(シフト表!S23,KubunName,0)),"")="勤務",IFERROR(INDEX(KubunType,MATCH(シフト表!S23,KubunName,0)),"")="明け"),N(R23)+1,0))</f>
        <v/>
      </c>
      <c r="T23" s="40" t="str">
        <f>IF(T$7="","",IF(OR(IFERROR(INDEX(KubunType,MATCH(シフト表!T23,KubunName,0)),"")="勤務",IFERROR(INDEX(KubunType,MATCH(シフト表!T23,KubunName,0)),"")="明け"),N(S23)+1,0))</f>
        <v/>
      </c>
      <c r="U23" s="40" t="str">
        <f>IF(U$7="","",IF(OR(IFERROR(INDEX(KubunType,MATCH(シフト表!U23,KubunName,0)),"")="勤務",IFERROR(INDEX(KubunType,MATCH(シフト表!U23,KubunName,0)),"")="明け"),N(T23)+1,0))</f>
        <v/>
      </c>
      <c r="V23" s="40" t="str">
        <f>IF(V$7="","",IF(OR(IFERROR(INDEX(KubunType,MATCH(シフト表!V23,KubunName,0)),"")="勤務",IFERROR(INDEX(KubunType,MATCH(シフト表!V23,KubunName,0)),"")="明け"),N(U23)+1,0))</f>
        <v/>
      </c>
      <c r="W23" s="40" t="str">
        <f>IF(W$7="","",IF(OR(IFERROR(INDEX(KubunType,MATCH(シフト表!W23,KubunName,0)),"")="勤務",IFERROR(INDEX(KubunType,MATCH(シフト表!W23,KubunName,0)),"")="明け"),N(V23)+1,0))</f>
        <v/>
      </c>
      <c r="X23" s="40" t="str">
        <f>IF(X$7="","",IF(OR(IFERROR(INDEX(KubunType,MATCH(シフト表!X23,KubunName,0)),"")="勤務",IFERROR(INDEX(KubunType,MATCH(シフト表!X23,KubunName,0)),"")="明け"),N(W23)+1,0))</f>
        <v/>
      </c>
      <c r="Y23" s="40" t="str">
        <f>IF(Y$7="","",IF(OR(IFERROR(INDEX(KubunType,MATCH(シフト表!Y23,KubunName,0)),"")="勤務",IFERROR(INDEX(KubunType,MATCH(シフト表!Y23,KubunName,0)),"")="明け"),N(X23)+1,0))</f>
        <v/>
      </c>
      <c r="Z23" s="40" t="str">
        <f>IF(Z$7="","",IF(OR(IFERROR(INDEX(KubunType,MATCH(シフト表!Z23,KubunName,0)),"")="勤務",IFERROR(INDEX(KubunType,MATCH(シフト表!Z23,KubunName,0)),"")="明け"),N(Y23)+1,0))</f>
        <v/>
      </c>
      <c r="AA23" s="40" t="str">
        <f>IF(AA$7="","",IF(OR(IFERROR(INDEX(KubunType,MATCH(シフト表!AA23,KubunName,0)),"")="勤務",IFERROR(INDEX(KubunType,MATCH(シフト表!AA23,KubunName,0)),"")="明け"),N(Z23)+1,0))</f>
        <v/>
      </c>
      <c r="AB23" s="40" t="str">
        <f>IF(AB$7="","",IF(OR(IFERROR(INDEX(KubunType,MATCH(シフト表!AB23,KubunName,0)),"")="勤務",IFERROR(INDEX(KubunType,MATCH(シフト表!AB23,KubunName,0)),"")="明け"),N(AA23)+1,0))</f>
        <v/>
      </c>
      <c r="AC23" s="40" t="str">
        <f>IF(AC$7="","",IF(OR(IFERROR(INDEX(KubunType,MATCH(シフト表!AC23,KubunName,0)),"")="勤務",IFERROR(INDEX(KubunType,MATCH(シフト表!AC23,KubunName,0)),"")="明け"),N(AB23)+1,0))</f>
        <v/>
      </c>
      <c r="AD23" s="40" t="str">
        <f>IF(AD$7="","",IF(OR(IFERROR(INDEX(KubunType,MATCH(シフト表!AD23,KubunName,0)),"")="勤務",IFERROR(INDEX(KubunType,MATCH(シフト表!AD23,KubunName,0)),"")="明け"),N(AC23)+1,0))</f>
        <v/>
      </c>
      <c r="AE23" s="40" t="str">
        <f>IF(AE$7="","",IF(OR(IFERROR(INDEX(KubunType,MATCH(シフト表!AE23,KubunName,0)),"")="勤務",IFERROR(INDEX(KubunType,MATCH(シフト表!AE23,KubunName,0)),"")="明け"),N(AD23)+1,0))</f>
        <v/>
      </c>
      <c r="AF23" s="40" t="str">
        <f>IF(AF$7="","",IF(OR(IFERROR(INDEX(KubunType,MATCH(シフト表!AF23,KubunName,0)),"")="勤務",IFERROR(INDEX(KubunType,MATCH(シフト表!AF23,KubunName,0)),"")="明け"),N(AE23)+1,0))</f>
        <v/>
      </c>
      <c r="AG23" s="40" t="str">
        <f>IF(AG$7="","",IF(OR(IFERROR(INDEX(KubunType,MATCH(シフト表!AG23,KubunName,0)),"")="勤務",IFERROR(INDEX(KubunType,MATCH(シフト表!AG23,KubunName,0)),"")="明け"),N(AF23)+1,0))</f>
        <v/>
      </c>
    </row>
    <row r="24" spans="2:33" x14ac:dyDescent="0.25">
      <c r="B24" s="39" t="str">
        <f>IF(シフト表!$B24="","",シフト表!$B24)</f>
        <v/>
      </c>
      <c r="C24" s="40" t="str">
        <f>IF(C$7="","",IF(OR(IFERROR(INDEX(KubunType,MATCH(シフト表!C24,KubunName,0)),"")="勤務",IFERROR(INDEX(KubunType,MATCH(シフト表!C24,KubunName,0)),"")="明け"),0+1,0))</f>
        <v/>
      </c>
      <c r="D24" s="40" t="str">
        <f>IF(D$7="","",IF(OR(IFERROR(INDEX(KubunType,MATCH(シフト表!D24,KubunName,0)),"")="勤務",IFERROR(INDEX(KubunType,MATCH(シフト表!D24,KubunName,0)),"")="明け"),N(C24)+1,0))</f>
        <v/>
      </c>
      <c r="E24" s="40" t="str">
        <f>IF(E$7="","",IF(OR(IFERROR(INDEX(KubunType,MATCH(シフト表!E24,KubunName,0)),"")="勤務",IFERROR(INDEX(KubunType,MATCH(シフト表!E24,KubunName,0)),"")="明け"),N(D24)+1,0))</f>
        <v/>
      </c>
      <c r="F24" s="40" t="str">
        <f>IF(F$7="","",IF(OR(IFERROR(INDEX(KubunType,MATCH(シフト表!F24,KubunName,0)),"")="勤務",IFERROR(INDEX(KubunType,MATCH(シフト表!F24,KubunName,0)),"")="明け"),N(E24)+1,0))</f>
        <v/>
      </c>
      <c r="G24" s="40" t="str">
        <f>IF(G$7="","",IF(OR(IFERROR(INDEX(KubunType,MATCH(シフト表!G24,KubunName,0)),"")="勤務",IFERROR(INDEX(KubunType,MATCH(シフト表!G24,KubunName,0)),"")="明け"),N(F24)+1,0))</f>
        <v/>
      </c>
      <c r="H24" s="40" t="str">
        <f>IF(H$7="","",IF(OR(IFERROR(INDEX(KubunType,MATCH(シフト表!H24,KubunName,0)),"")="勤務",IFERROR(INDEX(KubunType,MATCH(シフト表!H24,KubunName,0)),"")="明け"),N(G24)+1,0))</f>
        <v/>
      </c>
      <c r="I24" s="40" t="str">
        <f>IF(I$7="","",IF(OR(IFERROR(INDEX(KubunType,MATCH(シフト表!I24,KubunName,0)),"")="勤務",IFERROR(INDEX(KubunType,MATCH(シフト表!I24,KubunName,0)),"")="明け"),N(H24)+1,0))</f>
        <v/>
      </c>
      <c r="J24" s="40" t="str">
        <f>IF(J$7="","",IF(OR(IFERROR(INDEX(KubunType,MATCH(シフト表!J24,KubunName,0)),"")="勤務",IFERROR(INDEX(KubunType,MATCH(シフト表!J24,KubunName,0)),"")="明け"),N(I24)+1,0))</f>
        <v/>
      </c>
      <c r="K24" s="40" t="str">
        <f>IF(K$7="","",IF(OR(IFERROR(INDEX(KubunType,MATCH(シフト表!K24,KubunName,0)),"")="勤務",IFERROR(INDEX(KubunType,MATCH(シフト表!K24,KubunName,0)),"")="明け"),N(J24)+1,0))</f>
        <v/>
      </c>
      <c r="L24" s="40" t="str">
        <f>IF(L$7="","",IF(OR(IFERROR(INDEX(KubunType,MATCH(シフト表!L24,KubunName,0)),"")="勤務",IFERROR(INDEX(KubunType,MATCH(シフト表!L24,KubunName,0)),"")="明け"),N(K24)+1,0))</f>
        <v/>
      </c>
      <c r="M24" s="40" t="str">
        <f>IF(M$7="","",IF(OR(IFERROR(INDEX(KubunType,MATCH(シフト表!M24,KubunName,0)),"")="勤務",IFERROR(INDEX(KubunType,MATCH(シフト表!M24,KubunName,0)),"")="明け"),N(L24)+1,0))</f>
        <v/>
      </c>
      <c r="N24" s="40" t="str">
        <f>IF(N$7="","",IF(OR(IFERROR(INDEX(KubunType,MATCH(シフト表!N24,KubunName,0)),"")="勤務",IFERROR(INDEX(KubunType,MATCH(シフト表!N24,KubunName,0)),"")="明け"),N(M24)+1,0))</f>
        <v/>
      </c>
      <c r="O24" s="40" t="str">
        <f>IF(O$7="","",IF(OR(IFERROR(INDEX(KubunType,MATCH(シフト表!O24,KubunName,0)),"")="勤務",IFERROR(INDEX(KubunType,MATCH(シフト表!O24,KubunName,0)),"")="明け"),N(N24)+1,0))</f>
        <v/>
      </c>
      <c r="P24" s="40" t="str">
        <f>IF(P$7="","",IF(OR(IFERROR(INDEX(KubunType,MATCH(シフト表!P24,KubunName,0)),"")="勤務",IFERROR(INDEX(KubunType,MATCH(シフト表!P24,KubunName,0)),"")="明け"),N(O24)+1,0))</f>
        <v/>
      </c>
      <c r="Q24" s="40" t="str">
        <f>IF(Q$7="","",IF(OR(IFERROR(INDEX(KubunType,MATCH(シフト表!Q24,KubunName,0)),"")="勤務",IFERROR(INDEX(KubunType,MATCH(シフト表!Q24,KubunName,0)),"")="明け"),N(P24)+1,0))</f>
        <v/>
      </c>
      <c r="R24" s="40" t="str">
        <f>IF(R$7="","",IF(OR(IFERROR(INDEX(KubunType,MATCH(シフト表!R24,KubunName,0)),"")="勤務",IFERROR(INDEX(KubunType,MATCH(シフト表!R24,KubunName,0)),"")="明け"),N(Q24)+1,0))</f>
        <v/>
      </c>
      <c r="S24" s="40" t="str">
        <f>IF(S$7="","",IF(OR(IFERROR(INDEX(KubunType,MATCH(シフト表!S24,KubunName,0)),"")="勤務",IFERROR(INDEX(KubunType,MATCH(シフト表!S24,KubunName,0)),"")="明け"),N(R24)+1,0))</f>
        <v/>
      </c>
      <c r="T24" s="40" t="str">
        <f>IF(T$7="","",IF(OR(IFERROR(INDEX(KubunType,MATCH(シフト表!T24,KubunName,0)),"")="勤務",IFERROR(INDEX(KubunType,MATCH(シフト表!T24,KubunName,0)),"")="明け"),N(S24)+1,0))</f>
        <v/>
      </c>
      <c r="U24" s="40" t="str">
        <f>IF(U$7="","",IF(OR(IFERROR(INDEX(KubunType,MATCH(シフト表!U24,KubunName,0)),"")="勤務",IFERROR(INDEX(KubunType,MATCH(シフト表!U24,KubunName,0)),"")="明け"),N(T24)+1,0))</f>
        <v/>
      </c>
      <c r="V24" s="40" t="str">
        <f>IF(V$7="","",IF(OR(IFERROR(INDEX(KubunType,MATCH(シフト表!V24,KubunName,0)),"")="勤務",IFERROR(INDEX(KubunType,MATCH(シフト表!V24,KubunName,0)),"")="明け"),N(U24)+1,0))</f>
        <v/>
      </c>
      <c r="W24" s="40" t="str">
        <f>IF(W$7="","",IF(OR(IFERROR(INDEX(KubunType,MATCH(シフト表!W24,KubunName,0)),"")="勤務",IFERROR(INDEX(KubunType,MATCH(シフト表!W24,KubunName,0)),"")="明け"),N(V24)+1,0))</f>
        <v/>
      </c>
      <c r="X24" s="40" t="str">
        <f>IF(X$7="","",IF(OR(IFERROR(INDEX(KubunType,MATCH(シフト表!X24,KubunName,0)),"")="勤務",IFERROR(INDEX(KubunType,MATCH(シフト表!X24,KubunName,0)),"")="明け"),N(W24)+1,0))</f>
        <v/>
      </c>
      <c r="Y24" s="40" t="str">
        <f>IF(Y$7="","",IF(OR(IFERROR(INDEX(KubunType,MATCH(シフト表!Y24,KubunName,0)),"")="勤務",IFERROR(INDEX(KubunType,MATCH(シフト表!Y24,KubunName,0)),"")="明け"),N(X24)+1,0))</f>
        <v/>
      </c>
      <c r="Z24" s="40" t="str">
        <f>IF(Z$7="","",IF(OR(IFERROR(INDEX(KubunType,MATCH(シフト表!Z24,KubunName,0)),"")="勤務",IFERROR(INDEX(KubunType,MATCH(シフト表!Z24,KubunName,0)),"")="明け"),N(Y24)+1,0))</f>
        <v/>
      </c>
      <c r="AA24" s="40" t="str">
        <f>IF(AA$7="","",IF(OR(IFERROR(INDEX(KubunType,MATCH(シフト表!AA24,KubunName,0)),"")="勤務",IFERROR(INDEX(KubunType,MATCH(シフト表!AA24,KubunName,0)),"")="明け"),N(Z24)+1,0))</f>
        <v/>
      </c>
      <c r="AB24" s="40" t="str">
        <f>IF(AB$7="","",IF(OR(IFERROR(INDEX(KubunType,MATCH(シフト表!AB24,KubunName,0)),"")="勤務",IFERROR(INDEX(KubunType,MATCH(シフト表!AB24,KubunName,0)),"")="明け"),N(AA24)+1,0))</f>
        <v/>
      </c>
      <c r="AC24" s="40" t="str">
        <f>IF(AC$7="","",IF(OR(IFERROR(INDEX(KubunType,MATCH(シフト表!AC24,KubunName,0)),"")="勤務",IFERROR(INDEX(KubunType,MATCH(シフト表!AC24,KubunName,0)),"")="明け"),N(AB24)+1,0))</f>
        <v/>
      </c>
      <c r="AD24" s="40" t="str">
        <f>IF(AD$7="","",IF(OR(IFERROR(INDEX(KubunType,MATCH(シフト表!AD24,KubunName,0)),"")="勤務",IFERROR(INDEX(KubunType,MATCH(シフト表!AD24,KubunName,0)),"")="明け"),N(AC24)+1,0))</f>
        <v/>
      </c>
      <c r="AE24" s="40" t="str">
        <f>IF(AE$7="","",IF(OR(IFERROR(INDEX(KubunType,MATCH(シフト表!AE24,KubunName,0)),"")="勤務",IFERROR(INDEX(KubunType,MATCH(シフト表!AE24,KubunName,0)),"")="明け"),N(AD24)+1,0))</f>
        <v/>
      </c>
      <c r="AF24" s="40" t="str">
        <f>IF(AF$7="","",IF(OR(IFERROR(INDEX(KubunType,MATCH(シフト表!AF24,KubunName,0)),"")="勤務",IFERROR(INDEX(KubunType,MATCH(シフト表!AF24,KubunName,0)),"")="明け"),N(AE24)+1,0))</f>
        <v/>
      </c>
      <c r="AG24" s="40" t="str">
        <f>IF(AG$7="","",IF(OR(IFERROR(INDEX(KubunType,MATCH(シフト表!AG24,KubunName,0)),"")="勤務",IFERROR(INDEX(KubunType,MATCH(シフト表!AG24,KubunName,0)),"")="明け"),N(AF24)+1,0))</f>
        <v/>
      </c>
    </row>
    <row r="25" spans="2:33" x14ac:dyDescent="0.25">
      <c r="B25" s="39" t="str">
        <f>IF(シフト表!$B25="","",シフト表!$B25)</f>
        <v/>
      </c>
      <c r="C25" s="40" t="str">
        <f>IF(C$7="","",IF(OR(IFERROR(INDEX(KubunType,MATCH(シフト表!C25,KubunName,0)),"")="勤務",IFERROR(INDEX(KubunType,MATCH(シフト表!C25,KubunName,0)),"")="明け"),0+1,0))</f>
        <v/>
      </c>
      <c r="D25" s="40" t="str">
        <f>IF(D$7="","",IF(OR(IFERROR(INDEX(KubunType,MATCH(シフト表!D25,KubunName,0)),"")="勤務",IFERROR(INDEX(KubunType,MATCH(シフト表!D25,KubunName,0)),"")="明け"),N(C25)+1,0))</f>
        <v/>
      </c>
      <c r="E25" s="40" t="str">
        <f>IF(E$7="","",IF(OR(IFERROR(INDEX(KubunType,MATCH(シフト表!E25,KubunName,0)),"")="勤務",IFERROR(INDEX(KubunType,MATCH(シフト表!E25,KubunName,0)),"")="明け"),N(D25)+1,0))</f>
        <v/>
      </c>
      <c r="F25" s="40" t="str">
        <f>IF(F$7="","",IF(OR(IFERROR(INDEX(KubunType,MATCH(シフト表!F25,KubunName,0)),"")="勤務",IFERROR(INDEX(KubunType,MATCH(シフト表!F25,KubunName,0)),"")="明け"),N(E25)+1,0))</f>
        <v/>
      </c>
      <c r="G25" s="40" t="str">
        <f>IF(G$7="","",IF(OR(IFERROR(INDEX(KubunType,MATCH(シフト表!G25,KubunName,0)),"")="勤務",IFERROR(INDEX(KubunType,MATCH(シフト表!G25,KubunName,0)),"")="明け"),N(F25)+1,0))</f>
        <v/>
      </c>
      <c r="H25" s="40" t="str">
        <f>IF(H$7="","",IF(OR(IFERROR(INDEX(KubunType,MATCH(シフト表!H25,KubunName,0)),"")="勤務",IFERROR(INDEX(KubunType,MATCH(シフト表!H25,KubunName,0)),"")="明け"),N(G25)+1,0))</f>
        <v/>
      </c>
      <c r="I25" s="40" t="str">
        <f>IF(I$7="","",IF(OR(IFERROR(INDEX(KubunType,MATCH(シフト表!I25,KubunName,0)),"")="勤務",IFERROR(INDEX(KubunType,MATCH(シフト表!I25,KubunName,0)),"")="明け"),N(H25)+1,0))</f>
        <v/>
      </c>
      <c r="J25" s="40" t="str">
        <f>IF(J$7="","",IF(OR(IFERROR(INDEX(KubunType,MATCH(シフト表!J25,KubunName,0)),"")="勤務",IFERROR(INDEX(KubunType,MATCH(シフト表!J25,KubunName,0)),"")="明け"),N(I25)+1,0))</f>
        <v/>
      </c>
      <c r="K25" s="40" t="str">
        <f>IF(K$7="","",IF(OR(IFERROR(INDEX(KubunType,MATCH(シフト表!K25,KubunName,0)),"")="勤務",IFERROR(INDEX(KubunType,MATCH(シフト表!K25,KubunName,0)),"")="明け"),N(J25)+1,0))</f>
        <v/>
      </c>
      <c r="L25" s="40" t="str">
        <f>IF(L$7="","",IF(OR(IFERROR(INDEX(KubunType,MATCH(シフト表!L25,KubunName,0)),"")="勤務",IFERROR(INDEX(KubunType,MATCH(シフト表!L25,KubunName,0)),"")="明け"),N(K25)+1,0))</f>
        <v/>
      </c>
      <c r="M25" s="40" t="str">
        <f>IF(M$7="","",IF(OR(IFERROR(INDEX(KubunType,MATCH(シフト表!M25,KubunName,0)),"")="勤務",IFERROR(INDEX(KubunType,MATCH(シフト表!M25,KubunName,0)),"")="明け"),N(L25)+1,0))</f>
        <v/>
      </c>
      <c r="N25" s="40" t="str">
        <f>IF(N$7="","",IF(OR(IFERROR(INDEX(KubunType,MATCH(シフト表!N25,KubunName,0)),"")="勤務",IFERROR(INDEX(KubunType,MATCH(シフト表!N25,KubunName,0)),"")="明け"),N(M25)+1,0))</f>
        <v/>
      </c>
      <c r="O25" s="40" t="str">
        <f>IF(O$7="","",IF(OR(IFERROR(INDEX(KubunType,MATCH(シフト表!O25,KubunName,0)),"")="勤務",IFERROR(INDEX(KubunType,MATCH(シフト表!O25,KubunName,0)),"")="明け"),N(N25)+1,0))</f>
        <v/>
      </c>
      <c r="P25" s="40" t="str">
        <f>IF(P$7="","",IF(OR(IFERROR(INDEX(KubunType,MATCH(シフト表!P25,KubunName,0)),"")="勤務",IFERROR(INDEX(KubunType,MATCH(シフト表!P25,KubunName,0)),"")="明け"),N(O25)+1,0))</f>
        <v/>
      </c>
      <c r="Q25" s="40" t="str">
        <f>IF(Q$7="","",IF(OR(IFERROR(INDEX(KubunType,MATCH(シフト表!Q25,KubunName,0)),"")="勤務",IFERROR(INDEX(KubunType,MATCH(シフト表!Q25,KubunName,0)),"")="明け"),N(P25)+1,0))</f>
        <v/>
      </c>
      <c r="R25" s="40" t="str">
        <f>IF(R$7="","",IF(OR(IFERROR(INDEX(KubunType,MATCH(シフト表!R25,KubunName,0)),"")="勤務",IFERROR(INDEX(KubunType,MATCH(シフト表!R25,KubunName,0)),"")="明け"),N(Q25)+1,0))</f>
        <v/>
      </c>
      <c r="S25" s="40" t="str">
        <f>IF(S$7="","",IF(OR(IFERROR(INDEX(KubunType,MATCH(シフト表!S25,KubunName,0)),"")="勤務",IFERROR(INDEX(KubunType,MATCH(シフト表!S25,KubunName,0)),"")="明け"),N(R25)+1,0))</f>
        <v/>
      </c>
      <c r="T25" s="40" t="str">
        <f>IF(T$7="","",IF(OR(IFERROR(INDEX(KubunType,MATCH(シフト表!T25,KubunName,0)),"")="勤務",IFERROR(INDEX(KubunType,MATCH(シフト表!T25,KubunName,0)),"")="明け"),N(S25)+1,0))</f>
        <v/>
      </c>
      <c r="U25" s="40" t="str">
        <f>IF(U$7="","",IF(OR(IFERROR(INDEX(KubunType,MATCH(シフト表!U25,KubunName,0)),"")="勤務",IFERROR(INDEX(KubunType,MATCH(シフト表!U25,KubunName,0)),"")="明け"),N(T25)+1,0))</f>
        <v/>
      </c>
      <c r="V25" s="40" t="str">
        <f>IF(V$7="","",IF(OR(IFERROR(INDEX(KubunType,MATCH(シフト表!V25,KubunName,0)),"")="勤務",IFERROR(INDEX(KubunType,MATCH(シフト表!V25,KubunName,0)),"")="明け"),N(U25)+1,0))</f>
        <v/>
      </c>
      <c r="W25" s="40" t="str">
        <f>IF(W$7="","",IF(OR(IFERROR(INDEX(KubunType,MATCH(シフト表!W25,KubunName,0)),"")="勤務",IFERROR(INDEX(KubunType,MATCH(シフト表!W25,KubunName,0)),"")="明け"),N(V25)+1,0))</f>
        <v/>
      </c>
      <c r="X25" s="40" t="str">
        <f>IF(X$7="","",IF(OR(IFERROR(INDEX(KubunType,MATCH(シフト表!X25,KubunName,0)),"")="勤務",IFERROR(INDEX(KubunType,MATCH(シフト表!X25,KubunName,0)),"")="明け"),N(W25)+1,0))</f>
        <v/>
      </c>
      <c r="Y25" s="40" t="str">
        <f>IF(Y$7="","",IF(OR(IFERROR(INDEX(KubunType,MATCH(シフト表!Y25,KubunName,0)),"")="勤務",IFERROR(INDEX(KubunType,MATCH(シフト表!Y25,KubunName,0)),"")="明け"),N(X25)+1,0))</f>
        <v/>
      </c>
      <c r="Z25" s="40" t="str">
        <f>IF(Z$7="","",IF(OR(IFERROR(INDEX(KubunType,MATCH(シフト表!Z25,KubunName,0)),"")="勤務",IFERROR(INDEX(KubunType,MATCH(シフト表!Z25,KubunName,0)),"")="明け"),N(Y25)+1,0))</f>
        <v/>
      </c>
      <c r="AA25" s="40" t="str">
        <f>IF(AA$7="","",IF(OR(IFERROR(INDEX(KubunType,MATCH(シフト表!AA25,KubunName,0)),"")="勤務",IFERROR(INDEX(KubunType,MATCH(シフト表!AA25,KubunName,0)),"")="明け"),N(Z25)+1,0))</f>
        <v/>
      </c>
      <c r="AB25" s="40" t="str">
        <f>IF(AB$7="","",IF(OR(IFERROR(INDEX(KubunType,MATCH(シフト表!AB25,KubunName,0)),"")="勤務",IFERROR(INDEX(KubunType,MATCH(シフト表!AB25,KubunName,0)),"")="明け"),N(AA25)+1,0))</f>
        <v/>
      </c>
      <c r="AC25" s="40" t="str">
        <f>IF(AC$7="","",IF(OR(IFERROR(INDEX(KubunType,MATCH(シフト表!AC25,KubunName,0)),"")="勤務",IFERROR(INDEX(KubunType,MATCH(シフト表!AC25,KubunName,0)),"")="明け"),N(AB25)+1,0))</f>
        <v/>
      </c>
      <c r="AD25" s="40" t="str">
        <f>IF(AD$7="","",IF(OR(IFERROR(INDEX(KubunType,MATCH(シフト表!AD25,KubunName,0)),"")="勤務",IFERROR(INDEX(KubunType,MATCH(シフト表!AD25,KubunName,0)),"")="明け"),N(AC25)+1,0))</f>
        <v/>
      </c>
      <c r="AE25" s="40" t="str">
        <f>IF(AE$7="","",IF(OR(IFERROR(INDEX(KubunType,MATCH(シフト表!AE25,KubunName,0)),"")="勤務",IFERROR(INDEX(KubunType,MATCH(シフト表!AE25,KubunName,0)),"")="明け"),N(AD25)+1,0))</f>
        <v/>
      </c>
      <c r="AF25" s="40" t="str">
        <f>IF(AF$7="","",IF(OR(IFERROR(INDEX(KubunType,MATCH(シフト表!AF25,KubunName,0)),"")="勤務",IFERROR(INDEX(KubunType,MATCH(シフト表!AF25,KubunName,0)),"")="明け"),N(AE25)+1,0))</f>
        <v/>
      </c>
      <c r="AG25" s="40" t="str">
        <f>IF(AG$7="","",IF(OR(IFERROR(INDEX(KubunType,MATCH(シフト表!AG25,KubunName,0)),"")="勤務",IFERROR(INDEX(KubunType,MATCH(シフト表!AG25,KubunName,0)),"")="明け"),N(AF25)+1,0))</f>
        <v/>
      </c>
    </row>
    <row r="26" spans="2:33" x14ac:dyDescent="0.25">
      <c r="B26" s="39" t="str">
        <f>IF(シフト表!$B26="","",シフト表!$B26)</f>
        <v/>
      </c>
      <c r="C26" s="40" t="str">
        <f>IF(C$7="","",IF(OR(IFERROR(INDEX(KubunType,MATCH(シフト表!C26,KubunName,0)),"")="勤務",IFERROR(INDEX(KubunType,MATCH(シフト表!C26,KubunName,0)),"")="明け"),0+1,0))</f>
        <v/>
      </c>
      <c r="D26" s="40" t="str">
        <f>IF(D$7="","",IF(OR(IFERROR(INDEX(KubunType,MATCH(シフト表!D26,KubunName,0)),"")="勤務",IFERROR(INDEX(KubunType,MATCH(シフト表!D26,KubunName,0)),"")="明け"),N(C26)+1,0))</f>
        <v/>
      </c>
      <c r="E26" s="40" t="str">
        <f>IF(E$7="","",IF(OR(IFERROR(INDEX(KubunType,MATCH(シフト表!E26,KubunName,0)),"")="勤務",IFERROR(INDEX(KubunType,MATCH(シフト表!E26,KubunName,0)),"")="明け"),N(D26)+1,0))</f>
        <v/>
      </c>
      <c r="F26" s="40" t="str">
        <f>IF(F$7="","",IF(OR(IFERROR(INDEX(KubunType,MATCH(シフト表!F26,KubunName,0)),"")="勤務",IFERROR(INDEX(KubunType,MATCH(シフト表!F26,KubunName,0)),"")="明け"),N(E26)+1,0))</f>
        <v/>
      </c>
      <c r="G26" s="40" t="str">
        <f>IF(G$7="","",IF(OR(IFERROR(INDEX(KubunType,MATCH(シフト表!G26,KubunName,0)),"")="勤務",IFERROR(INDEX(KubunType,MATCH(シフト表!G26,KubunName,0)),"")="明け"),N(F26)+1,0))</f>
        <v/>
      </c>
      <c r="H26" s="40" t="str">
        <f>IF(H$7="","",IF(OR(IFERROR(INDEX(KubunType,MATCH(シフト表!H26,KubunName,0)),"")="勤務",IFERROR(INDEX(KubunType,MATCH(シフト表!H26,KubunName,0)),"")="明け"),N(G26)+1,0))</f>
        <v/>
      </c>
      <c r="I26" s="40" t="str">
        <f>IF(I$7="","",IF(OR(IFERROR(INDEX(KubunType,MATCH(シフト表!I26,KubunName,0)),"")="勤務",IFERROR(INDEX(KubunType,MATCH(シフト表!I26,KubunName,0)),"")="明け"),N(H26)+1,0))</f>
        <v/>
      </c>
      <c r="J26" s="40" t="str">
        <f>IF(J$7="","",IF(OR(IFERROR(INDEX(KubunType,MATCH(シフト表!J26,KubunName,0)),"")="勤務",IFERROR(INDEX(KubunType,MATCH(シフト表!J26,KubunName,0)),"")="明け"),N(I26)+1,0))</f>
        <v/>
      </c>
      <c r="K26" s="40" t="str">
        <f>IF(K$7="","",IF(OR(IFERROR(INDEX(KubunType,MATCH(シフト表!K26,KubunName,0)),"")="勤務",IFERROR(INDEX(KubunType,MATCH(シフト表!K26,KubunName,0)),"")="明け"),N(J26)+1,0))</f>
        <v/>
      </c>
      <c r="L26" s="40" t="str">
        <f>IF(L$7="","",IF(OR(IFERROR(INDEX(KubunType,MATCH(シフト表!L26,KubunName,0)),"")="勤務",IFERROR(INDEX(KubunType,MATCH(シフト表!L26,KubunName,0)),"")="明け"),N(K26)+1,0))</f>
        <v/>
      </c>
      <c r="M26" s="40" t="str">
        <f>IF(M$7="","",IF(OR(IFERROR(INDEX(KubunType,MATCH(シフト表!M26,KubunName,0)),"")="勤務",IFERROR(INDEX(KubunType,MATCH(シフト表!M26,KubunName,0)),"")="明け"),N(L26)+1,0))</f>
        <v/>
      </c>
      <c r="N26" s="40" t="str">
        <f>IF(N$7="","",IF(OR(IFERROR(INDEX(KubunType,MATCH(シフト表!N26,KubunName,0)),"")="勤務",IFERROR(INDEX(KubunType,MATCH(シフト表!N26,KubunName,0)),"")="明け"),N(M26)+1,0))</f>
        <v/>
      </c>
      <c r="O26" s="40" t="str">
        <f>IF(O$7="","",IF(OR(IFERROR(INDEX(KubunType,MATCH(シフト表!O26,KubunName,0)),"")="勤務",IFERROR(INDEX(KubunType,MATCH(シフト表!O26,KubunName,0)),"")="明け"),N(N26)+1,0))</f>
        <v/>
      </c>
      <c r="P26" s="40" t="str">
        <f>IF(P$7="","",IF(OR(IFERROR(INDEX(KubunType,MATCH(シフト表!P26,KubunName,0)),"")="勤務",IFERROR(INDEX(KubunType,MATCH(シフト表!P26,KubunName,0)),"")="明け"),N(O26)+1,0))</f>
        <v/>
      </c>
      <c r="Q26" s="40" t="str">
        <f>IF(Q$7="","",IF(OR(IFERROR(INDEX(KubunType,MATCH(シフト表!Q26,KubunName,0)),"")="勤務",IFERROR(INDEX(KubunType,MATCH(シフト表!Q26,KubunName,0)),"")="明け"),N(P26)+1,0))</f>
        <v/>
      </c>
      <c r="R26" s="40" t="str">
        <f>IF(R$7="","",IF(OR(IFERROR(INDEX(KubunType,MATCH(シフト表!R26,KubunName,0)),"")="勤務",IFERROR(INDEX(KubunType,MATCH(シフト表!R26,KubunName,0)),"")="明け"),N(Q26)+1,0))</f>
        <v/>
      </c>
      <c r="S26" s="40" t="str">
        <f>IF(S$7="","",IF(OR(IFERROR(INDEX(KubunType,MATCH(シフト表!S26,KubunName,0)),"")="勤務",IFERROR(INDEX(KubunType,MATCH(シフト表!S26,KubunName,0)),"")="明け"),N(R26)+1,0))</f>
        <v/>
      </c>
      <c r="T26" s="40" t="str">
        <f>IF(T$7="","",IF(OR(IFERROR(INDEX(KubunType,MATCH(シフト表!T26,KubunName,0)),"")="勤務",IFERROR(INDEX(KubunType,MATCH(シフト表!T26,KubunName,0)),"")="明け"),N(S26)+1,0))</f>
        <v/>
      </c>
      <c r="U26" s="40" t="str">
        <f>IF(U$7="","",IF(OR(IFERROR(INDEX(KubunType,MATCH(シフト表!U26,KubunName,0)),"")="勤務",IFERROR(INDEX(KubunType,MATCH(シフト表!U26,KubunName,0)),"")="明け"),N(T26)+1,0))</f>
        <v/>
      </c>
      <c r="V26" s="40" t="str">
        <f>IF(V$7="","",IF(OR(IFERROR(INDEX(KubunType,MATCH(シフト表!V26,KubunName,0)),"")="勤務",IFERROR(INDEX(KubunType,MATCH(シフト表!V26,KubunName,0)),"")="明け"),N(U26)+1,0))</f>
        <v/>
      </c>
      <c r="W26" s="40" t="str">
        <f>IF(W$7="","",IF(OR(IFERROR(INDEX(KubunType,MATCH(シフト表!W26,KubunName,0)),"")="勤務",IFERROR(INDEX(KubunType,MATCH(シフト表!W26,KubunName,0)),"")="明け"),N(V26)+1,0))</f>
        <v/>
      </c>
      <c r="X26" s="40" t="str">
        <f>IF(X$7="","",IF(OR(IFERROR(INDEX(KubunType,MATCH(シフト表!X26,KubunName,0)),"")="勤務",IFERROR(INDEX(KubunType,MATCH(シフト表!X26,KubunName,0)),"")="明け"),N(W26)+1,0))</f>
        <v/>
      </c>
      <c r="Y26" s="40" t="str">
        <f>IF(Y$7="","",IF(OR(IFERROR(INDEX(KubunType,MATCH(シフト表!Y26,KubunName,0)),"")="勤務",IFERROR(INDEX(KubunType,MATCH(シフト表!Y26,KubunName,0)),"")="明け"),N(X26)+1,0))</f>
        <v/>
      </c>
      <c r="Z26" s="40" t="str">
        <f>IF(Z$7="","",IF(OR(IFERROR(INDEX(KubunType,MATCH(シフト表!Z26,KubunName,0)),"")="勤務",IFERROR(INDEX(KubunType,MATCH(シフト表!Z26,KubunName,0)),"")="明け"),N(Y26)+1,0))</f>
        <v/>
      </c>
      <c r="AA26" s="40" t="str">
        <f>IF(AA$7="","",IF(OR(IFERROR(INDEX(KubunType,MATCH(シフト表!AA26,KubunName,0)),"")="勤務",IFERROR(INDEX(KubunType,MATCH(シフト表!AA26,KubunName,0)),"")="明け"),N(Z26)+1,0))</f>
        <v/>
      </c>
      <c r="AB26" s="40" t="str">
        <f>IF(AB$7="","",IF(OR(IFERROR(INDEX(KubunType,MATCH(シフト表!AB26,KubunName,0)),"")="勤務",IFERROR(INDEX(KubunType,MATCH(シフト表!AB26,KubunName,0)),"")="明け"),N(AA26)+1,0))</f>
        <v/>
      </c>
      <c r="AC26" s="40" t="str">
        <f>IF(AC$7="","",IF(OR(IFERROR(INDEX(KubunType,MATCH(シフト表!AC26,KubunName,0)),"")="勤務",IFERROR(INDEX(KubunType,MATCH(シフト表!AC26,KubunName,0)),"")="明け"),N(AB26)+1,0))</f>
        <v/>
      </c>
      <c r="AD26" s="40" t="str">
        <f>IF(AD$7="","",IF(OR(IFERROR(INDEX(KubunType,MATCH(シフト表!AD26,KubunName,0)),"")="勤務",IFERROR(INDEX(KubunType,MATCH(シフト表!AD26,KubunName,0)),"")="明け"),N(AC26)+1,0))</f>
        <v/>
      </c>
      <c r="AE26" s="40" t="str">
        <f>IF(AE$7="","",IF(OR(IFERROR(INDEX(KubunType,MATCH(シフト表!AE26,KubunName,0)),"")="勤務",IFERROR(INDEX(KubunType,MATCH(シフト表!AE26,KubunName,0)),"")="明け"),N(AD26)+1,0))</f>
        <v/>
      </c>
      <c r="AF26" s="40" t="str">
        <f>IF(AF$7="","",IF(OR(IFERROR(INDEX(KubunType,MATCH(シフト表!AF26,KubunName,0)),"")="勤務",IFERROR(INDEX(KubunType,MATCH(シフト表!AF26,KubunName,0)),"")="明け"),N(AE26)+1,0))</f>
        <v/>
      </c>
      <c r="AG26" s="40" t="str">
        <f>IF(AG$7="","",IF(OR(IFERROR(INDEX(KubunType,MATCH(シフト表!AG26,KubunName,0)),"")="勤務",IFERROR(INDEX(KubunType,MATCH(シフト表!AG26,KubunName,0)),"")="明け"),N(AF26)+1,0))</f>
        <v/>
      </c>
    </row>
    <row r="27" spans="2:33" x14ac:dyDescent="0.25">
      <c r="B27" s="39" t="str">
        <f>IF(シフト表!$B27="","",シフト表!$B27)</f>
        <v/>
      </c>
      <c r="C27" s="40" t="str">
        <f>IF(C$7="","",IF(OR(IFERROR(INDEX(KubunType,MATCH(シフト表!C27,KubunName,0)),"")="勤務",IFERROR(INDEX(KubunType,MATCH(シフト表!C27,KubunName,0)),"")="明け"),0+1,0))</f>
        <v/>
      </c>
      <c r="D27" s="40" t="str">
        <f>IF(D$7="","",IF(OR(IFERROR(INDEX(KubunType,MATCH(シフト表!D27,KubunName,0)),"")="勤務",IFERROR(INDEX(KubunType,MATCH(シフト表!D27,KubunName,0)),"")="明け"),N(C27)+1,0))</f>
        <v/>
      </c>
      <c r="E27" s="40" t="str">
        <f>IF(E$7="","",IF(OR(IFERROR(INDEX(KubunType,MATCH(シフト表!E27,KubunName,0)),"")="勤務",IFERROR(INDEX(KubunType,MATCH(シフト表!E27,KubunName,0)),"")="明け"),N(D27)+1,0))</f>
        <v/>
      </c>
      <c r="F27" s="40" t="str">
        <f>IF(F$7="","",IF(OR(IFERROR(INDEX(KubunType,MATCH(シフト表!F27,KubunName,0)),"")="勤務",IFERROR(INDEX(KubunType,MATCH(シフト表!F27,KubunName,0)),"")="明け"),N(E27)+1,0))</f>
        <v/>
      </c>
      <c r="G27" s="40" t="str">
        <f>IF(G$7="","",IF(OR(IFERROR(INDEX(KubunType,MATCH(シフト表!G27,KubunName,0)),"")="勤務",IFERROR(INDEX(KubunType,MATCH(シフト表!G27,KubunName,0)),"")="明け"),N(F27)+1,0))</f>
        <v/>
      </c>
      <c r="H27" s="40" t="str">
        <f>IF(H$7="","",IF(OR(IFERROR(INDEX(KubunType,MATCH(シフト表!H27,KubunName,0)),"")="勤務",IFERROR(INDEX(KubunType,MATCH(シフト表!H27,KubunName,0)),"")="明け"),N(G27)+1,0))</f>
        <v/>
      </c>
      <c r="I27" s="40" t="str">
        <f>IF(I$7="","",IF(OR(IFERROR(INDEX(KubunType,MATCH(シフト表!I27,KubunName,0)),"")="勤務",IFERROR(INDEX(KubunType,MATCH(シフト表!I27,KubunName,0)),"")="明け"),N(H27)+1,0))</f>
        <v/>
      </c>
      <c r="J27" s="40" t="str">
        <f>IF(J$7="","",IF(OR(IFERROR(INDEX(KubunType,MATCH(シフト表!J27,KubunName,0)),"")="勤務",IFERROR(INDEX(KubunType,MATCH(シフト表!J27,KubunName,0)),"")="明け"),N(I27)+1,0))</f>
        <v/>
      </c>
      <c r="K27" s="40" t="str">
        <f>IF(K$7="","",IF(OR(IFERROR(INDEX(KubunType,MATCH(シフト表!K27,KubunName,0)),"")="勤務",IFERROR(INDEX(KubunType,MATCH(シフト表!K27,KubunName,0)),"")="明け"),N(J27)+1,0))</f>
        <v/>
      </c>
      <c r="L27" s="40" t="str">
        <f>IF(L$7="","",IF(OR(IFERROR(INDEX(KubunType,MATCH(シフト表!L27,KubunName,0)),"")="勤務",IFERROR(INDEX(KubunType,MATCH(シフト表!L27,KubunName,0)),"")="明け"),N(K27)+1,0))</f>
        <v/>
      </c>
      <c r="M27" s="40" t="str">
        <f>IF(M$7="","",IF(OR(IFERROR(INDEX(KubunType,MATCH(シフト表!M27,KubunName,0)),"")="勤務",IFERROR(INDEX(KubunType,MATCH(シフト表!M27,KubunName,0)),"")="明け"),N(L27)+1,0))</f>
        <v/>
      </c>
      <c r="N27" s="40" t="str">
        <f>IF(N$7="","",IF(OR(IFERROR(INDEX(KubunType,MATCH(シフト表!N27,KubunName,0)),"")="勤務",IFERROR(INDEX(KubunType,MATCH(シフト表!N27,KubunName,0)),"")="明け"),N(M27)+1,0))</f>
        <v/>
      </c>
      <c r="O27" s="40" t="str">
        <f>IF(O$7="","",IF(OR(IFERROR(INDEX(KubunType,MATCH(シフト表!O27,KubunName,0)),"")="勤務",IFERROR(INDEX(KubunType,MATCH(シフト表!O27,KubunName,0)),"")="明け"),N(N27)+1,0))</f>
        <v/>
      </c>
      <c r="P27" s="40" t="str">
        <f>IF(P$7="","",IF(OR(IFERROR(INDEX(KubunType,MATCH(シフト表!P27,KubunName,0)),"")="勤務",IFERROR(INDEX(KubunType,MATCH(シフト表!P27,KubunName,0)),"")="明け"),N(O27)+1,0))</f>
        <v/>
      </c>
      <c r="Q27" s="40" t="str">
        <f>IF(Q$7="","",IF(OR(IFERROR(INDEX(KubunType,MATCH(シフト表!Q27,KubunName,0)),"")="勤務",IFERROR(INDEX(KubunType,MATCH(シフト表!Q27,KubunName,0)),"")="明け"),N(P27)+1,0))</f>
        <v/>
      </c>
      <c r="R27" s="40" t="str">
        <f>IF(R$7="","",IF(OR(IFERROR(INDEX(KubunType,MATCH(シフト表!R27,KubunName,0)),"")="勤務",IFERROR(INDEX(KubunType,MATCH(シフト表!R27,KubunName,0)),"")="明け"),N(Q27)+1,0))</f>
        <v/>
      </c>
      <c r="S27" s="40" t="str">
        <f>IF(S$7="","",IF(OR(IFERROR(INDEX(KubunType,MATCH(シフト表!S27,KubunName,0)),"")="勤務",IFERROR(INDEX(KubunType,MATCH(シフト表!S27,KubunName,0)),"")="明け"),N(R27)+1,0))</f>
        <v/>
      </c>
      <c r="T27" s="40" t="str">
        <f>IF(T$7="","",IF(OR(IFERROR(INDEX(KubunType,MATCH(シフト表!T27,KubunName,0)),"")="勤務",IFERROR(INDEX(KubunType,MATCH(シフト表!T27,KubunName,0)),"")="明け"),N(S27)+1,0))</f>
        <v/>
      </c>
      <c r="U27" s="40" t="str">
        <f>IF(U$7="","",IF(OR(IFERROR(INDEX(KubunType,MATCH(シフト表!U27,KubunName,0)),"")="勤務",IFERROR(INDEX(KubunType,MATCH(シフト表!U27,KubunName,0)),"")="明け"),N(T27)+1,0))</f>
        <v/>
      </c>
      <c r="V27" s="40" t="str">
        <f>IF(V$7="","",IF(OR(IFERROR(INDEX(KubunType,MATCH(シフト表!V27,KubunName,0)),"")="勤務",IFERROR(INDEX(KubunType,MATCH(シフト表!V27,KubunName,0)),"")="明け"),N(U27)+1,0))</f>
        <v/>
      </c>
      <c r="W27" s="40" t="str">
        <f>IF(W$7="","",IF(OR(IFERROR(INDEX(KubunType,MATCH(シフト表!W27,KubunName,0)),"")="勤務",IFERROR(INDEX(KubunType,MATCH(シフト表!W27,KubunName,0)),"")="明け"),N(V27)+1,0))</f>
        <v/>
      </c>
      <c r="X27" s="40" t="str">
        <f>IF(X$7="","",IF(OR(IFERROR(INDEX(KubunType,MATCH(シフト表!X27,KubunName,0)),"")="勤務",IFERROR(INDEX(KubunType,MATCH(シフト表!X27,KubunName,0)),"")="明け"),N(W27)+1,0))</f>
        <v/>
      </c>
      <c r="Y27" s="40" t="str">
        <f>IF(Y$7="","",IF(OR(IFERROR(INDEX(KubunType,MATCH(シフト表!Y27,KubunName,0)),"")="勤務",IFERROR(INDEX(KubunType,MATCH(シフト表!Y27,KubunName,0)),"")="明け"),N(X27)+1,0))</f>
        <v/>
      </c>
      <c r="Z27" s="40" t="str">
        <f>IF(Z$7="","",IF(OR(IFERROR(INDEX(KubunType,MATCH(シフト表!Z27,KubunName,0)),"")="勤務",IFERROR(INDEX(KubunType,MATCH(シフト表!Z27,KubunName,0)),"")="明け"),N(Y27)+1,0))</f>
        <v/>
      </c>
      <c r="AA27" s="40" t="str">
        <f>IF(AA$7="","",IF(OR(IFERROR(INDEX(KubunType,MATCH(シフト表!AA27,KubunName,0)),"")="勤務",IFERROR(INDEX(KubunType,MATCH(シフト表!AA27,KubunName,0)),"")="明け"),N(Z27)+1,0))</f>
        <v/>
      </c>
      <c r="AB27" s="40" t="str">
        <f>IF(AB$7="","",IF(OR(IFERROR(INDEX(KubunType,MATCH(シフト表!AB27,KubunName,0)),"")="勤務",IFERROR(INDEX(KubunType,MATCH(シフト表!AB27,KubunName,0)),"")="明け"),N(AA27)+1,0))</f>
        <v/>
      </c>
      <c r="AC27" s="40" t="str">
        <f>IF(AC$7="","",IF(OR(IFERROR(INDEX(KubunType,MATCH(シフト表!AC27,KubunName,0)),"")="勤務",IFERROR(INDEX(KubunType,MATCH(シフト表!AC27,KubunName,0)),"")="明け"),N(AB27)+1,0))</f>
        <v/>
      </c>
      <c r="AD27" s="40" t="str">
        <f>IF(AD$7="","",IF(OR(IFERROR(INDEX(KubunType,MATCH(シフト表!AD27,KubunName,0)),"")="勤務",IFERROR(INDEX(KubunType,MATCH(シフト表!AD27,KubunName,0)),"")="明け"),N(AC27)+1,0))</f>
        <v/>
      </c>
      <c r="AE27" s="40" t="str">
        <f>IF(AE$7="","",IF(OR(IFERROR(INDEX(KubunType,MATCH(シフト表!AE27,KubunName,0)),"")="勤務",IFERROR(INDEX(KubunType,MATCH(シフト表!AE27,KubunName,0)),"")="明け"),N(AD27)+1,0))</f>
        <v/>
      </c>
      <c r="AF27" s="40" t="str">
        <f>IF(AF$7="","",IF(OR(IFERROR(INDEX(KubunType,MATCH(シフト表!AF27,KubunName,0)),"")="勤務",IFERROR(INDEX(KubunType,MATCH(シフト表!AF27,KubunName,0)),"")="明け"),N(AE27)+1,0))</f>
        <v/>
      </c>
      <c r="AG27" s="40" t="str">
        <f>IF(AG$7="","",IF(OR(IFERROR(INDEX(KubunType,MATCH(シフト表!AG27,KubunName,0)),"")="勤務",IFERROR(INDEX(KubunType,MATCH(シフト表!AG27,KubunName,0)),"")="明け"),N(AF27)+1,0))</f>
        <v/>
      </c>
    </row>
    <row r="28" spans="2:33" x14ac:dyDescent="0.25">
      <c r="B28" s="39" t="str">
        <f>IF(シフト表!$B28="","",シフト表!$B28)</f>
        <v/>
      </c>
      <c r="C28" s="40" t="str">
        <f>IF(C$7="","",IF(OR(IFERROR(INDEX(KubunType,MATCH(シフト表!C28,KubunName,0)),"")="勤務",IFERROR(INDEX(KubunType,MATCH(シフト表!C28,KubunName,0)),"")="明け"),0+1,0))</f>
        <v/>
      </c>
      <c r="D28" s="40" t="str">
        <f>IF(D$7="","",IF(OR(IFERROR(INDEX(KubunType,MATCH(シフト表!D28,KubunName,0)),"")="勤務",IFERROR(INDEX(KubunType,MATCH(シフト表!D28,KubunName,0)),"")="明け"),N(C28)+1,0))</f>
        <v/>
      </c>
      <c r="E28" s="40" t="str">
        <f>IF(E$7="","",IF(OR(IFERROR(INDEX(KubunType,MATCH(シフト表!E28,KubunName,0)),"")="勤務",IFERROR(INDEX(KubunType,MATCH(シフト表!E28,KubunName,0)),"")="明け"),N(D28)+1,0))</f>
        <v/>
      </c>
      <c r="F28" s="40" t="str">
        <f>IF(F$7="","",IF(OR(IFERROR(INDEX(KubunType,MATCH(シフト表!F28,KubunName,0)),"")="勤務",IFERROR(INDEX(KubunType,MATCH(シフト表!F28,KubunName,0)),"")="明け"),N(E28)+1,0))</f>
        <v/>
      </c>
      <c r="G28" s="40" t="str">
        <f>IF(G$7="","",IF(OR(IFERROR(INDEX(KubunType,MATCH(シフト表!G28,KubunName,0)),"")="勤務",IFERROR(INDEX(KubunType,MATCH(シフト表!G28,KubunName,0)),"")="明け"),N(F28)+1,0))</f>
        <v/>
      </c>
      <c r="H28" s="40" t="str">
        <f>IF(H$7="","",IF(OR(IFERROR(INDEX(KubunType,MATCH(シフト表!H28,KubunName,0)),"")="勤務",IFERROR(INDEX(KubunType,MATCH(シフト表!H28,KubunName,0)),"")="明け"),N(G28)+1,0))</f>
        <v/>
      </c>
      <c r="I28" s="40" t="str">
        <f>IF(I$7="","",IF(OR(IFERROR(INDEX(KubunType,MATCH(シフト表!I28,KubunName,0)),"")="勤務",IFERROR(INDEX(KubunType,MATCH(シフト表!I28,KubunName,0)),"")="明け"),N(H28)+1,0))</f>
        <v/>
      </c>
      <c r="J28" s="40" t="str">
        <f>IF(J$7="","",IF(OR(IFERROR(INDEX(KubunType,MATCH(シフト表!J28,KubunName,0)),"")="勤務",IFERROR(INDEX(KubunType,MATCH(シフト表!J28,KubunName,0)),"")="明け"),N(I28)+1,0))</f>
        <v/>
      </c>
      <c r="K28" s="40" t="str">
        <f>IF(K$7="","",IF(OR(IFERROR(INDEX(KubunType,MATCH(シフト表!K28,KubunName,0)),"")="勤務",IFERROR(INDEX(KubunType,MATCH(シフト表!K28,KubunName,0)),"")="明け"),N(J28)+1,0))</f>
        <v/>
      </c>
      <c r="L28" s="40" t="str">
        <f>IF(L$7="","",IF(OR(IFERROR(INDEX(KubunType,MATCH(シフト表!L28,KubunName,0)),"")="勤務",IFERROR(INDEX(KubunType,MATCH(シフト表!L28,KubunName,0)),"")="明け"),N(K28)+1,0))</f>
        <v/>
      </c>
      <c r="M28" s="40" t="str">
        <f>IF(M$7="","",IF(OR(IFERROR(INDEX(KubunType,MATCH(シフト表!M28,KubunName,0)),"")="勤務",IFERROR(INDEX(KubunType,MATCH(シフト表!M28,KubunName,0)),"")="明け"),N(L28)+1,0))</f>
        <v/>
      </c>
      <c r="N28" s="40" t="str">
        <f>IF(N$7="","",IF(OR(IFERROR(INDEX(KubunType,MATCH(シフト表!N28,KubunName,0)),"")="勤務",IFERROR(INDEX(KubunType,MATCH(シフト表!N28,KubunName,0)),"")="明け"),N(M28)+1,0))</f>
        <v/>
      </c>
      <c r="O28" s="40" t="str">
        <f>IF(O$7="","",IF(OR(IFERROR(INDEX(KubunType,MATCH(シフト表!O28,KubunName,0)),"")="勤務",IFERROR(INDEX(KubunType,MATCH(シフト表!O28,KubunName,0)),"")="明け"),N(N28)+1,0))</f>
        <v/>
      </c>
      <c r="P28" s="40" t="str">
        <f>IF(P$7="","",IF(OR(IFERROR(INDEX(KubunType,MATCH(シフト表!P28,KubunName,0)),"")="勤務",IFERROR(INDEX(KubunType,MATCH(シフト表!P28,KubunName,0)),"")="明け"),N(O28)+1,0))</f>
        <v/>
      </c>
      <c r="Q28" s="40" t="str">
        <f>IF(Q$7="","",IF(OR(IFERROR(INDEX(KubunType,MATCH(シフト表!Q28,KubunName,0)),"")="勤務",IFERROR(INDEX(KubunType,MATCH(シフト表!Q28,KubunName,0)),"")="明け"),N(P28)+1,0))</f>
        <v/>
      </c>
      <c r="R28" s="40" t="str">
        <f>IF(R$7="","",IF(OR(IFERROR(INDEX(KubunType,MATCH(シフト表!R28,KubunName,0)),"")="勤務",IFERROR(INDEX(KubunType,MATCH(シフト表!R28,KubunName,0)),"")="明け"),N(Q28)+1,0))</f>
        <v/>
      </c>
      <c r="S28" s="40" t="str">
        <f>IF(S$7="","",IF(OR(IFERROR(INDEX(KubunType,MATCH(シフト表!S28,KubunName,0)),"")="勤務",IFERROR(INDEX(KubunType,MATCH(シフト表!S28,KubunName,0)),"")="明け"),N(R28)+1,0))</f>
        <v/>
      </c>
      <c r="T28" s="40" t="str">
        <f>IF(T$7="","",IF(OR(IFERROR(INDEX(KubunType,MATCH(シフト表!T28,KubunName,0)),"")="勤務",IFERROR(INDEX(KubunType,MATCH(シフト表!T28,KubunName,0)),"")="明け"),N(S28)+1,0))</f>
        <v/>
      </c>
      <c r="U28" s="40" t="str">
        <f>IF(U$7="","",IF(OR(IFERROR(INDEX(KubunType,MATCH(シフト表!U28,KubunName,0)),"")="勤務",IFERROR(INDEX(KubunType,MATCH(シフト表!U28,KubunName,0)),"")="明け"),N(T28)+1,0))</f>
        <v/>
      </c>
      <c r="V28" s="40" t="str">
        <f>IF(V$7="","",IF(OR(IFERROR(INDEX(KubunType,MATCH(シフト表!V28,KubunName,0)),"")="勤務",IFERROR(INDEX(KubunType,MATCH(シフト表!V28,KubunName,0)),"")="明け"),N(U28)+1,0))</f>
        <v/>
      </c>
      <c r="W28" s="40" t="str">
        <f>IF(W$7="","",IF(OR(IFERROR(INDEX(KubunType,MATCH(シフト表!W28,KubunName,0)),"")="勤務",IFERROR(INDEX(KubunType,MATCH(シフト表!W28,KubunName,0)),"")="明け"),N(V28)+1,0))</f>
        <v/>
      </c>
      <c r="X28" s="40" t="str">
        <f>IF(X$7="","",IF(OR(IFERROR(INDEX(KubunType,MATCH(シフト表!X28,KubunName,0)),"")="勤務",IFERROR(INDEX(KubunType,MATCH(シフト表!X28,KubunName,0)),"")="明け"),N(W28)+1,0))</f>
        <v/>
      </c>
      <c r="Y28" s="40" t="str">
        <f>IF(Y$7="","",IF(OR(IFERROR(INDEX(KubunType,MATCH(シフト表!Y28,KubunName,0)),"")="勤務",IFERROR(INDEX(KubunType,MATCH(シフト表!Y28,KubunName,0)),"")="明け"),N(X28)+1,0))</f>
        <v/>
      </c>
      <c r="Z28" s="40" t="str">
        <f>IF(Z$7="","",IF(OR(IFERROR(INDEX(KubunType,MATCH(シフト表!Z28,KubunName,0)),"")="勤務",IFERROR(INDEX(KubunType,MATCH(シフト表!Z28,KubunName,0)),"")="明け"),N(Y28)+1,0))</f>
        <v/>
      </c>
      <c r="AA28" s="40" t="str">
        <f>IF(AA$7="","",IF(OR(IFERROR(INDEX(KubunType,MATCH(シフト表!AA28,KubunName,0)),"")="勤務",IFERROR(INDEX(KubunType,MATCH(シフト表!AA28,KubunName,0)),"")="明け"),N(Z28)+1,0))</f>
        <v/>
      </c>
      <c r="AB28" s="40" t="str">
        <f>IF(AB$7="","",IF(OR(IFERROR(INDEX(KubunType,MATCH(シフト表!AB28,KubunName,0)),"")="勤務",IFERROR(INDEX(KubunType,MATCH(シフト表!AB28,KubunName,0)),"")="明け"),N(AA28)+1,0))</f>
        <v/>
      </c>
      <c r="AC28" s="40" t="str">
        <f>IF(AC$7="","",IF(OR(IFERROR(INDEX(KubunType,MATCH(シフト表!AC28,KubunName,0)),"")="勤務",IFERROR(INDEX(KubunType,MATCH(シフト表!AC28,KubunName,0)),"")="明け"),N(AB28)+1,0))</f>
        <v/>
      </c>
      <c r="AD28" s="40" t="str">
        <f>IF(AD$7="","",IF(OR(IFERROR(INDEX(KubunType,MATCH(シフト表!AD28,KubunName,0)),"")="勤務",IFERROR(INDEX(KubunType,MATCH(シフト表!AD28,KubunName,0)),"")="明け"),N(AC28)+1,0))</f>
        <v/>
      </c>
      <c r="AE28" s="40" t="str">
        <f>IF(AE$7="","",IF(OR(IFERROR(INDEX(KubunType,MATCH(シフト表!AE28,KubunName,0)),"")="勤務",IFERROR(INDEX(KubunType,MATCH(シフト表!AE28,KubunName,0)),"")="明け"),N(AD28)+1,0))</f>
        <v/>
      </c>
      <c r="AF28" s="40" t="str">
        <f>IF(AF$7="","",IF(OR(IFERROR(INDEX(KubunType,MATCH(シフト表!AF28,KubunName,0)),"")="勤務",IFERROR(INDEX(KubunType,MATCH(シフト表!AF28,KubunName,0)),"")="明け"),N(AE28)+1,0))</f>
        <v/>
      </c>
      <c r="AG28" s="40" t="str">
        <f>IF(AG$7="","",IF(OR(IFERROR(INDEX(KubunType,MATCH(シフト表!AG28,KubunName,0)),"")="勤務",IFERROR(INDEX(KubunType,MATCH(シフト表!AG28,KubunName,0)),"")="明け"),N(AF28)+1,0))</f>
        <v/>
      </c>
    </row>
    <row r="29" spans="2:33" x14ac:dyDescent="0.25">
      <c r="B29" s="39" t="str">
        <f>IF(シフト表!$B29="","",シフト表!$B29)</f>
        <v/>
      </c>
      <c r="C29" s="40" t="str">
        <f>IF(C$7="","",IF(OR(IFERROR(INDEX(KubunType,MATCH(シフト表!C29,KubunName,0)),"")="勤務",IFERROR(INDEX(KubunType,MATCH(シフト表!C29,KubunName,0)),"")="明け"),0+1,0))</f>
        <v/>
      </c>
      <c r="D29" s="40" t="str">
        <f>IF(D$7="","",IF(OR(IFERROR(INDEX(KubunType,MATCH(シフト表!D29,KubunName,0)),"")="勤務",IFERROR(INDEX(KubunType,MATCH(シフト表!D29,KubunName,0)),"")="明け"),N(C29)+1,0))</f>
        <v/>
      </c>
      <c r="E29" s="40" t="str">
        <f>IF(E$7="","",IF(OR(IFERROR(INDEX(KubunType,MATCH(シフト表!E29,KubunName,0)),"")="勤務",IFERROR(INDEX(KubunType,MATCH(シフト表!E29,KubunName,0)),"")="明け"),N(D29)+1,0))</f>
        <v/>
      </c>
      <c r="F29" s="40" t="str">
        <f>IF(F$7="","",IF(OR(IFERROR(INDEX(KubunType,MATCH(シフト表!F29,KubunName,0)),"")="勤務",IFERROR(INDEX(KubunType,MATCH(シフト表!F29,KubunName,0)),"")="明け"),N(E29)+1,0))</f>
        <v/>
      </c>
      <c r="G29" s="40" t="str">
        <f>IF(G$7="","",IF(OR(IFERROR(INDEX(KubunType,MATCH(シフト表!G29,KubunName,0)),"")="勤務",IFERROR(INDEX(KubunType,MATCH(シフト表!G29,KubunName,0)),"")="明け"),N(F29)+1,0))</f>
        <v/>
      </c>
      <c r="H29" s="40" t="str">
        <f>IF(H$7="","",IF(OR(IFERROR(INDEX(KubunType,MATCH(シフト表!H29,KubunName,0)),"")="勤務",IFERROR(INDEX(KubunType,MATCH(シフト表!H29,KubunName,0)),"")="明け"),N(G29)+1,0))</f>
        <v/>
      </c>
      <c r="I29" s="40" t="str">
        <f>IF(I$7="","",IF(OR(IFERROR(INDEX(KubunType,MATCH(シフト表!I29,KubunName,0)),"")="勤務",IFERROR(INDEX(KubunType,MATCH(シフト表!I29,KubunName,0)),"")="明け"),N(H29)+1,0))</f>
        <v/>
      </c>
      <c r="J29" s="40" t="str">
        <f>IF(J$7="","",IF(OR(IFERROR(INDEX(KubunType,MATCH(シフト表!J29,KubunName,0)),"")="勤務",IFERROR(INDEX(KubunType,MATCH(シフト表!J29,KubunName,0)),"")="明け"),N(I29)+1,0))</f>
        <v/>
      </c>
      <c r="K29" s="40" t="str">
        <f>IF(K$7="","",IF(OR(IFERROR(INDEX(KubunType,MATCH(シフト表!K29,KubunName,0)),"")="勤務",IFERROR(INDEX(KubunType,MATCH(シフト表!K29,KubunName,0)),"")="明け"),N(J29)+1,0))</f>
        <v/>
      </c>
      <c r="L29" s="40" t="str">
        <f>IF(L$7="","",IF(OR(IFERROR(INDEX(KubunType,MATCH(シフト表!L29,KubunName,0)),"")="勤務",IFERROR(INDEX(KubunType,MATCH(シフト表!L29,KubunName,0)),"")="明け"),N(K29)+1,0))</f>
        <v/>
      </c>
      <c r="M29" s="40" t="str">
        <f>IF(M$7="","",IF(OR(IFERROR(INDEX(KubunType,MATCH(シフト表!M29,KubunName,0)),"")="勤務",IFERROR(INDEX(KubunType,MATCH(シフト表!M29,KubunName,0)),"")="明け"),N(L29)+1,0))</f>
        <v/>
      </c>
      <c r="N29" s="40" t="str">
        <f>IF(N$7="","",IF(OR(IFERROR(INDEX(KubunType,MATCH(シフト表!N29,KubunName,0)),"")="勤務",IFERROR(INDEX(KubunType,MATCH(シフト表!N29,KubunName,0)),"")="明け"),N(M29)+1,0))</f>
        <v/>
      </c>
      <c r="O29" s="40" t="str">
        <f>IF(O$7="","",IF(OR(IFERROR(INDEX(KubunType,MATCH(シフト表!O29,KubunName,0)),"")="勤務",IFERROR(INDEX(KubunType,MATCH(シフト表!O29,KubunName,0)),"")="明け"),N(N29)+1,0))</f>
        <v/>
      </c>
      <c r="P29" s="40" t="str">
        <f>IF(P$7="","",IF(OR(IFERROR(INDEX(KubunType,MATCH(シフト表!P29,KubunName,0)),"")="勤務",IFERROR(INDEX(KubunType,MATCH(シフト表!P29,KubunName,0)),"")="明け"),N(O29)+1,0))</f>
        <v/>
      </c>
      <c r="Q29" s="40" t="str">
        <f>IF(Q$7="","",IF(OR(IFERROR(INDEX(KubunType,MATCH(シフト表!Q29,KubunName,0)),"")="勤務",IFERROR(INDEX(KubunType,MATCH(シフト表!Q29,KubunName,0)),"")="明け"),N(P29)+1,0))</f>
        <v/>
      </c>
      <c r="R29" s="40" t="str">
        <f>IF(R$7="","",IF(OR(IFERROR(INDEX(KubunType,MATCH(シフト表!R29,KubunName,0)),"")="勤務",IFERROR(INDEX(KubunType,MATCH(シフト表!R29,KubunName,0)),"")="明け"),N(Q29)+1,0))</f>
        <v/>
      </c>
      <c r="S29" s="40" t="str">
        <f>IF(S$7="","",IF(OR(IFERROR(INDEX(KubunType,MATCH(シフト表!S29,KubunName,0)),"")="勤務",IFERROR(INDEX(KubunType,MATCH(シフト表!S29,KubunName,0)),"")="明け"),N(R29)+1,0))</f>
        <v/>
      </c>
      <c r="T29" s="40" t="str">
        <f>IF(T$7="","",IF(OR(IFERROR(INDEX(KubunType,MATCH(シフト表!T29,KubunName,0)),"")="勤務",IFERROR(INDEX(KubunType,MATCH(シフト表!T29,KubunName,0)),"")="明け"),N(S29)+1,0))</f>
        <v/>
      </c>
      <c r="U29" s="40" t="str">
        <f>IF(U$7="","",IF(OR(IFERROR(INDEX(KubunType,MATCH(シフト表!U29,KubunName,0)),"")="勤務",IFERROR(INDEX(KubunType,MATCH(シフト表!U29,KubunName,0)),"")="明け"),N(T29)+1,0))</f>
        <v/>
      </c>
      <c r="V29" s="40" t="str">
        <f>IF(V$7="","",IF(OR(IFERROR(INDEX(KubunType,MATCH(シフト表!V29,KubunName,0)),"")="勤務",IFERROR(INDEX(KubunType,MATCH(シフト表!V29,KubunName,0)),"")="明け"),N(U29)+1,0))</f>
        <v/>
      </c>
      <c r="W29" s="40" t="str">
        <f>IF(W$7="","",IF(OR(IFERROR(INDEX(KubunType,MATCH(シフト表!W29,KubunName,0)),"")="勤務",IFERROR(INDEX(KubunType,MATCH(シフト表!W29,KubunName,0)),"")="明け"),N(V29)+1,0))</f>
        <v/>
      </c>
      <c r="X29" s="40" t="str">
        <f>IF(X$7="","",IF(OR(IFERROR(INDEX(KubunType,MATCH(シフト表!X29,KubunName,0)),"")="勤務",IFERROR(INDEX(KubunType,MATCH(シフト表!X29,KubunName,0)),"")="明け"),N(W29)+1,0))</f>
        <v/>
      </c>
      <c r="Y29" s="40" t="str">
        <f>IF(Y$7="","",IF(OR(IFERROR(INDEX(KubunType,MATCH(シフト表!Y29,KubunName,0)),"")="勤務",IFERROR(INDEX(KubunType,MATCH(シフト表!Y29,KubunName,0)),"")="明け"),N(X29)+1,0))</f>
        <v/>
      </c>
      <c r="Z29" s="40" t="str">
        <f>IF(Z$7="","",IF(OR(IFERROR(INDEX(KubunType,MATCH(シフト表!Z29,KubunName,0)),"")="勤務",IFERROR(INDEX(KubunType,MATCH(シフト表!Z29,KubunName,0)),"")="明け"),N(Y29)+1,0))</f>
        <v/>
      </c>
      <c r="AA29" s="40" t="str">
        <f>IF(AA$7="","",IF(OR(IFERROR(INDEX(KubunType,MATCH(シフト表!AA29,KubunName,0)),"")="勤務",IFERROR(INDEX(KubunType,MATCH(シフト表!AA29,KubunName,0)),"")="明け"),N(Z29)+1,0))</f>
        <v/>
      </c>
      <c r="AB29" s="40" t="str">
        <f>IF(AB$7="","",IF(OR(IFERROR(INDEX(KubunType,MATCH(シフト表!AB29,KubunName,0)),"")="勤務",IFERROR(INDEX(KubunType,MATCH(シフト表!AB29,KubunName,0)),"")="明け"),N(AA29)+1,0))</f>
        <v/>
      </c>
      <c r="AC29" s="40" t="str">
        <f>IF(AC$7="","",IF(OR(IFERROR(INDEX(KubunType,MATCH(シフト表!AC29,KubunName,0)),"")="勤務",IFERROR(INDEX(KubunType,MATCH(シフト表!AC29,KubunName,0)),"")="明け"),N(AB29)+1,0))</f>
        <v/>
      </c>
      <c r="AD29" s="40" t="str">
        <f>IF(AD$7="","",IF(OR(IFERROR(INDEX(KubunType,MATCH(シフト表!AD29,KubunName,0)),"")="勤務",IFERROR(INDEX(KubunType,MATCH(シフト表!AD29,KubunName,0)),"")="明け"),N(AC29)+1,0))</f>
        <v/>
      </c>
      <c r="AE29" s="40" t="str">
        <f>IF(AE$7="","",IF(OR(IFERROR(INDEX(KubunType,MATCH(シフト表!AE29,KubunName,0)),"")="勤務",IFERROR(INDEX(KubunType,MATCH(シフト表!AE29,KubunName,0)),"")="明け"),N(AD29)+1,0))</f>
        <v/>
      </c>
      <c r="AF29" s="40" t="str">
        <f>IF(AF$7="","",IF(OR(IFERROR(INDEX(KubunType,MATCH(シフト表!AF29,KubunName,0)),"")="勤務",IFERROR(INDEX(KubunType,MATCH(シフト表!AF29,KubunName,0)),"")="明け"),N(AE29)+1,0))</f>
        <v/>
      </c>
      <c r="AG29" s="40" t="str">
        <f>IF(AG$7="","",IF(OR(IFERROR(INDEX(KubunType,MATCH(シフト表!AG29,KubunName,0)),"")="勤務",IFERROR(INDEX(KubunType,MATCH(シフト表!AG29,KubunName,0)),"")="明け"),N(AF29)+1,0))</f>
        <v/>
      </c>
    </row>
    <row r="39" spans="2:33" ht="16.5" x14ac:dyDescent="0.35">
      <c r="B39" s="38" t="s">
        <v>86</v>
      </c>
    </row>
    <row r="40" spans="2:33" x14ac:dyDescent="0.25">
      <c r="B40" s="39" t="str">
        <f>IF(シフト表!$B10="","",シフト表!$B10)</f>
        <v/>
      </c>
      <c r="C40" s="41" t="str">
        <f>""</f>
        <v/>
      </c>
      <c r="D40" s="41" t="str">
        <f>""</f>
        <v/>
      </c>
      <c r="E40" s="41" t="str">
        <f>""</f>
        <v/>
      </c>
      <c r="F40" s="41" t="str">
        <f>""</f>
        <v/>
      </c>
      <c r="G40" s="41" t="str">
        <f>""</f>
        <v/>
      </c>
      <c r="H40" s="41" t="str">
        <f>""</f>
        <v/>
      </c>
      <c r="I40" s="40" t="str">
        <f>IF(I$7="","",IF(WEEKDAY(I$7)&lt;&gt;7,"",IF(AND(COUNTBLANK(シフト表!C10:I10)=0,SUMPRODUCT(COUNTIF(シフト表!C10:I10,KubunName)*(KubunName&lt;&gt;"")*(KubunType="休日"))=0),1,0)))</f>
        <v/>
      </c>
      <c r="J40" s="40" t="str">
        <f>IF(J$7="","",IF(WEEKDAY(J$7)&lt;&gt;7,"",IF(AND(COUNTBLANK(シフト表!D10:J10)=0,SUMPRODUCT(COUNTIF(シフト表!D10:J10,KubunName)*(KubunName&lt;&gt;"")*(KubunType="休日"))=0),1,0)))</f>
        <v/>
      </c>
      <c r="K40" s="40" t="str">
        <f>IF(K$7="","",IF(WEEKDAY(K$7)&lt;&gt;7,"",IF(AND(COUNTBLANK(シフト表!E10:K10)=0,SUMPRODUCT(COUNTIF(シフト表!E10:K10,KubunName)*(KubunName&lt;&gt;"")*(KubunType="休日"))=0),1,0)))</f>
        <v/>
      </c>
      <c r="L40" s="40" t="str">
        <f>IF(L$7="","",IF(WEEKDAY(L$7)&lt;&gt;7,"",IF(AND(COUNTBLANK(シフト表!F10:L10)=0,SUMPRODUCT(COUNTIF(シフト表!F10:L10,KubunName)*(KubunName&lt;&gt;"")*(KubunType="休日"))=0),1,0)))</f>
        <v/>
      </c>
      <c r="M40" s="40" t="str">
        <f>IF(M$7="","",IF(WEEKDAY(M$7)&lt;&gt;7,"",IF(AND(COUNTBLANK(シフト表!G10:M10)=0,SUMPRODUCT(COUNTIF(シフト表!G10:M10,KubunName)*(KubunName&lt;&gt;"")*(KubunType="休日"))=0),1,0)))</f>
        <v/>
      </c>
      <c r="N40" s="40" t="str">
        <f>IF(N$7="","",IF(WEEKDAY(N$7)&lt;&gt;7,"",IF(AND(COUNTBLANK(シフト表!H10:N10)=0,SUMPRODUCT(COUNTIF(シフト表!H10:N10,KubunName)*(KubunName&lt;&gt;"")*(KubunType="休日"))=0),1,0)))</f>
        <v/>
      </c>
      <c r="O40" s="40" t="str">
        <f>IF(O$7="","",IF(WEEKDAY(O$7)&lt;&gt;7,"",IF(AND(COUNTBLANK(シフト表!I10:O10)=0,SUMPRODUCT(COUNTIF(シフト表!I10:O10,KubunName)*(KubunName&lt;&gt;"")*(KubunType="休日"))=0),1,0)))</f>
        <v/>
      </c>
      <c r="P40" s="40" t="str">
        <f>IF(P$7="","",IF(WEEKDAY(P$7)&lt;&gt;7,"",IF(AND(COUNTBLANK(シフト表!J10:P10)=0,SUMPRODUCT(COUNTIF(シフト表!J10:P10,KubunName)*(KubunName&lt;&gt;"")*(KubunType="休日"))=0),1,0)))</f>
        <v/>
      </c>
      <c r="Q40" s="40" t="str">
        <f>IF(Q$7="","",IF(WEEKDAY(Q$7)&lt;&gt;7,"",IF(AND(COUNTBLANK(シフト表!K10:Q10)=0,SUMPRODUCT(COUNTIF(シフト表!K10:Q10,KubunName)*(KubunName&lt;&gt;"")*(KubunType="休日"))=0),1,0)))</f>
        <v/>
      </c>
      <c r="R40" s="40" t="str">
        <f>IF(R$7="","",IF(WEEKDAY(R$7)&lt;&gt;7,"",IF(AND(COUNTBLANK(シフト表!L10:R10)=0,SUMPRODUCT(COUNTIF(シフト表!L10:R10,KubunName)*(KubunName&lt;&gt;"")*(KubunType="休日"))=0),1,0)))</f>
        <v/>
      </c>
      <c r="S40" s="40" t="str">
        <f>IF(S$7="","",IF(WEEKDAY(S$7)&lt;&gt;7,"",IF(AND(COUNTBLANK(シフト表!M10:S10)=0,SUMPRODUCT(COUNTIF(シフト表!M10:S10,KubunName)*(KubunName&lt;&gt;"")*(KubunType="休日"))=0),1,0)))</f>
        <v/>
      </c>
      <c r="T40" s="40" t="str">
        <f>IF(T$7="","",IF(WEEKDAY(T$7)&lt;&gt;7,"",IF(AND(COUNTBLANK(シフト表!N10:T10)=0,SUMPRODUCT(COUNTIF(シフト表!N10:T10,KubunName)*(KubunName&lt;&gt;"")*(KubunType="休日"))=0),1,0)))</f>
        <v/>
      </c>
      <c r="U40" s="40" t="str">
        <f>IF(U$7="","",IF(WEEKDAY(U$7)&lt;&gt;7,"",IF(AND(COUNTBLANK(シフト表!O10:U10)=0,SUMPRODUCT(COUNTIF(シフト表!O10:U10,KubunName)*(KubunName&lt;&gt;"")*(KubunType="休日"))=0),1,0)))</f>
        <v/>
      </c>
      <c r="V40" s="40" t="str">
        <f>IF(V$7="","",IF(WEEKDAY(V$7)&lt;&gt;7,"",IF(AND(COUNTBLANK(シフト表!P10:V10)=0,SUMPRODUCT(COUNTIF(シフト表!P10:V10,KubunName)*(KubunName&lt;&gt;"")*(KubunType="休日"))=0),1,0)))</f>
        <v/>
      </c>
      <c r="W40" s="40" t="str">
        <f>IF(W$7="","",IF(WEEKDAY(W$7)&lt;&gt;7,"",IF(AND(COUNTBLANK(シフト表!Q10:W10)=0,SUMPRODUCT(COUNTIF(シフト表!Q10:W10,KubunName)*(KubunName&lt;&gt;"")*(KubunType="休日"))=0),1,0)))</f>
        <v/>
      </c>
      <c r="X40" s="40" t="str">
        <f>IF(X$7="","",IF(WEEKDAY(X$7)&lt;&gt;7,"",IF(AND(COUNTBLANK(シフト表!R10:X10)=0,SUMPRODUCT(COUNTIF(シフト表!R10:X10,KubunName)*(KubunName&lt;&gt;"")*(KubunType="休日"))=0),1,0)))</f>
        <v/>
      </c>
      <c r="Y40" s="40" t="str">
        <f>IF(Y$7="","",IF(WEEKDAY(Y$7)&lt;&gt;7,"",IF(AND(COUNTBLANK(シフト表!S10:Y10)=0,SUMPRODUCT(COUNTIF(シフト表!S10:Y10,KubunName)*(KubunName&lt;&gt;"")*(KubunType="休日"))=0),1,0)))</f>
        <v/>
      </c>
      <c r="Z40" s="40" t="str">
        <f>IF(Z$7="","",IF(WEEKDAY(Z$7)&lt;&gt;7,"",IF(AND(COUNTBLANK(シフト表!T10:Z10)=0,SUMPRODUCT(COUNTIF(シフト表!T10:Z10,KubunName)*(KubunName&lt;&gt;"")*(KubunType="休日"))=0),1,0)))</f>
        <v/>
      </c>
      <c r="AA40" s="40" t="str">
        <f>IF(AA$7="","",IF(WEEKDAY(AA$7)&lt;&gt;7,"",IF(AND(COUNTBLANK(シフト表!U10:AA10)=0,SUMPRODUCT(COUNTIF(シフト表!U10:AA10,KubunName)*(KubunName&lt;&gt;"")*(KubunType="休日"))=0),1,0)))</f>
        <v/>
      </c>
      <c r="AB40" s="40" t="str">
        <f>IF(AB$7="","",IF(WEEKDAY(AB$7)&lt;&gt;7,"",IF(AND(COUNTBLANK(シフト表!V10:AB10)=0,SUMPRODUCT(COUNTIF(シフト表!V10:AB10,KubunName)*(KubunName&lt;&gt;"")*(KubunType="休日"))=0),1,0)))</f>
        <v/>
      </c>
      <c r="AC40" s="40" t="str">
        <f>IF(AC$7="","",IF(WEEKDAY(AC$7)&lt;&gt;7,"",IF(AND(COUNTBLANK(シフト表!W10:AC10)=0,SUMPRODUCT(COUNTIF(シフト表!W10:AC10,KubunName)*(KubunName&lt;&gt;"")*(KubunType="休日"))=0),1,0)))</f>
        <v/>
      </c>
      <c r="AD40" s="40" t="str">
        <f>IF(AD$7="","",IF(WEEKDAY(AD$7)&lt;&gt;7,"",IF(AND(COUNTBLANK(シフト表!X10:AD10)=0,SUMPRODUCT(COUNTIF(シフト表!X10:AD10,KubunName)*(KubunName&lt;&gt;"")*(KubunType="休日"))=0),1,0)))</f>
        <v/>
      </c>
      <c r="AE40" s="40" t="str">
        <f>IF(AE$7="","",IF(WEEKDAY(AE$7)&lt;&gt;7,"",IF(AND(COUNTBLANK(シフト表!Y10:AE10)=0,SUMPRODUCT(COUNTIF(シフト表!Y10:AE10,KubunName)*(KubunName&lt;&gt;"")*(KubunType="休日"))=0),1,0)))</f>
        <v/>
      </c>
      <c r="AF40" s="40" t="str">
        <f>IF(AF$7="","",IF(WEEKDAY(AF$7)&lt;&gt;7,"",IF(AND(COUNTBLANK(シフト表!Z10:AF10)=0,SUMPRODUCT(COUNTIF(シフト表!Z10:AF10,KubunName)*(KubunName&lt;&gt;"")*(KubunType="休日"))=0),1,0)))</f>
        <v/>
      </c>
      <c r="AG40" s="40" t="str">
        <f>IF(AG$7="","",IF(WEEKDAY(AG$7)&lt;&gt;7,"",IF(AND(COUNTBLANK(シフト表!AA10:AG10)=0,SUMPRODUCT(COUNTIF(シフト表!AA10:AG10,KubunName)*(KubunName&lt;&gt;"")*(KubunType="休日"))=0),1,0)))</f>
        <v/>
      </c>
    </row>
    <row r="41" spans="2:33" x14ac:dyDescent="0.25">
      <c r="B41" s="39" t="str">
        <f>IF(シフト表!$B11="","",シフト表!$B11)</f>
        <v/>
      </c>
      <c r="C41" s="41" t="str">
        <f>""</f>
        <v/>
      </c>
      <c r="D41" s="41" t="str">
        <f>""</f>
        <v/>
      </c>
      <c r="E41" s="41" t="str">
        <f>""</f>
        <v/>
      </c>
      <c r="F41" s="41" t="str">
        <f>""</f>
        <v/>
      </c>
      <c r="G41" s="41" t="str">
        <f>""</f>
        <v/>
      </c>
      <c r="H41" s="41" t="str">
        <f>""</f>
        <v/>
      </c>
      <c r="I41" s="40" t="str">
        <f>IF(I$7="","",IF(WEEKDAY(I$7)&lt;&gt;7,"",IF(AND(COUNTBLANK(シフト表!C11:I11)=0,SUMPRODUCT(COUNTIF(シフト表!C11:I11,KubunName)*(KubunName&lt;&gt;"")*(KubunType="休日"))=0),1,0)))</f>
        <v/>
      </c>
      <c r="J41" s="40" t="str">
        <f>IF(J$7="","",IF(WEEKDAY(J$7)&lt;&gt;7,"",IF(AND(COUNTBLANK(シフト表!D11:J11)=0,SUMPRODUCT(COUNTIF(シフト表!D11:J11,KubunName)*(KubunName&lt;&gt;"")*(KubunType="休日"))=0),1,0)))</f>
        <v/>
      </c>
      <c r="K41" s="40" t="str">
        <f>IF(K$7="","",IF(WEEKDAY(K$7)&lt;&gt;7,"",IF(AND(COUNTBLANK(シフト表!E11:K11)=0,SUMPRODUCT(COUNTIF(シフト表!E11:K11,KubunName)*(KubunName&lt;&gt;"")*(KubunType="休日"))=0),1,0)))</f>
        <v/>
      </c>
      <c r="L41" s="40" t="str">
        <f>IF(L$7="","",IF(WEEKDAY(L$7)&lt;&gt;7,"",IF(AND(COUNTBLANK(シフト表!F11:L11)=0,SUMPRODUCT(COUNTIF(シフト表!F11:L11,KubunName)*(KubunName&lt;&gt;"")*(KubunType="休日"))=0),1,0)))</f>
        <v/>
      </c>
      <c r="M41" s="40" t="str">
        <f>IF(M$7="","",IF(WEEKDAY(M$7)&lt;&gt;7,"",IF(AND(COUNTBLANK(シフト表!G11:M11)=0,SUMPRODUCT(COUNTIF(シフト表!G11:M11,KubunName)*(KubunName&lt;&gt;"")*(KubunType="休日"))=0),1,0)))</f>
        <v/>
      </c>
      <c r="N41" s="40" t="str">
        <f>IF(N$7="","",IF(WEEKDAY(N$7)&lt;&gt;7,"",IF(AND(COUNTBLANK(シフト表!H11:N11)=0,SUMPRODUCT(COUNTIF(シフト表!H11:N11,KubunName)*(KubunName&lt;&gt;"")*(KubunType="休日"))=0),1,0)))</f>
        <v/>
      </c>
      <c r="O41" s="40" t="str">
        <f>IF(O$7="","",IF(WEEKDAY(O$7)&lt;&gt;7,"",IF(AND(COUNTBLANK(シフト表!I11:O11)=0,SUMPRODUCT(COUNTIF(シフト表!I11:O11,KubunName)*(KubunName&lt;&gt;"")*(KubunType="休日"))=0),1,0)))</f>
        <v/>
      </c>
      <c r="P41" s="40" t="str">
        <f>IF(P$7="","",IF(WEEKDAY(P$7)&lt;&gt;7,"",IF(AND(COUNTBLANK(シフト表!J11:P11)=0,SUMPRODUCT(COUNTIF(シフト表!J11:P11,KubunName)*(KubunName&lt;&gt;"")*(KubunType="休日"))=0),1,0)))</f>
        <v/>
      </c>
      <c r="Q41" s="40" t="str">
        <f>IF(Q$7="","",IF(WEEKDAY(Q$7)&lt;&gt;7,"",IF(AND(COUNTBLANK(シフト表!K11:Q11)=0,SUMPRODUCT(COUNTIF(シフト表!K11:Q11,KubunName)*(KubunName&lt;&gt;"")*(KubunType="休日"))=0),1,0)))</f>
        <v/>
      </c>
      <c r="R41" s="40" t="str">
        <f>IF(R$7="","",IF(WEEKDAY(R$7)&lt;&gt;7,"",IF(AND(COUNTBLANK(シフト表!L11:R11)=0,SUMPRODUCT(COUNTIF(シフト表!L11:R11,KubunName)*(KubunName&lt;&gt;"")*(KubunType="休日"))=0),1,0)))</f>
        <v/>
      </c>
      <c r="S41" s="40" t="str">
        <f>IF(S$7="","",IF(WEEKDAY(S$7)&lt;&gt;7,"",IF(AND(COUNTBLANK(シフト表!M11:S11)=0,SUMPRODUCT(COUNTIF(シフト表!M11:S11,KubunName)*(KubunName&lt;&gt;"")*(KubunType="休日"))=0),1,0)))</f>
        <v/>
      </c>
      <c r="T41" s="40" t="str">
        <f>IF(T$7="","",IF(WEEKDAY(T$7)&lt;&gt;7,"",IF(AND(COUNTBLANK(シフト表!N11:T11)=0,SUMPRODUCT(COUNTIF(シフト表!N11:T11,KubunName)*(KubunName&lt;&gt;"")*(KubunType="休日"))=0),1,0)))</f>
        <v/>
      </c>
      <c r="U41" s="40" t="str">
        <f>IF(U$7="","",IF(WEEKDAY(U$7)&lt;&gt;7,"",IF(AND(COUNTBLANK(シフト表!O11:U11)=0,SUMPRODUCT(COUNTIF(シフト表!O11:U11,KubunName)*(KubunName&lt;&gt;"")*(KubunType="休日"))=0),1,0)))</f>
        <v/>
      </c>
      <c r="V41" s="40" t="str">
        <f>IF(V$7="","",IF(WEEKDAY(V$7)&lt;&gt;7,"",IF(AND(COUNTBLANK(シフト表!P11:V11)=0,SUMPRODUCT(COUNTIF(シフト表!P11:V11,KubunName)*(KubunName&lt;&gt;"")*(KubunType="休日"))=0),1,0)))</f>
        <v/>
      </c>
      <c r="W41" s="40" t="str">
        <f>IF(W$7="","",IF(WEEKDAY(W$7)&lt;&gt;7,"",IF(AND(COUNTBLANK(シフト表!Q11:W11)=0,SUMPRODUCT(COUNTIF(シフト表!Q11:W11,KubunName)*(KubunName&lt;&gt;"")*(KubunType="休日"))=0),1,0)))</f>
        <v/>
      </c>
      <c r="X41" s="40" t="str">
        <f>IF(X$7="","",IF(WEEKDAY(X$7)&lt;&gt;7,"",IF(AND(COUNTBLANK(シフト表!R11:X11)=0,SUMPRODUCT(COUNTIF(シフト表!R11:X11,KubunName)*(KubunName&lt;&gt;"")*(KubunType="休日"))=0),1,0)))</f>
        <v/>
      </c>
      <c r="Y41" s="40" t="str">
        <f>IF(Y$7="","",IF(WEEKDAY(Y$7)&lt;&gt;7,"",IF(AND(COUNTBLANK(シフト表!S11:Y11)=0,SUMPRODUCT(COUNTIF(シフト表!S11:Y11,KubunName)*(KubunName&lt;&gt;"")*(KubunType="休日"))=0),1,0)))</f>
        <v/>
      </c>
      <c r="Z41" s="40" t="str">
        <f>IF(Z$7="","",IF(WEEKDAY(Z$7)&lt;&gt;7,"",IF(AND(COUNTBLANK(シフト表!T11:Z11)=0,SUMPRODUCT(COUNTIF(シフト表!T11:Z11,KubunName)*(KubunName&lt;&gt;"")*(KubunType="休日"))=0),1,0)))</f>
        <v/>
      </c>
      <c r="AA41" s="40" t="str">
        <f>IF(AA$7="","",IF(WEEKDAY(AA$7)&lt;&gt;7,"",IF(AND(COUNTBLANK(シフト表!U11:AA11)=0,SUMPRODUCT(COUNTIF(シフト表!U11:AA11,KubunName)*(KubunName&lt;&gt;"")*(KubunType="休日"))=0),1,0)))</f>
        <v/>
      </c>
      <c r="AB41" s="40" t="str">
        <f>IF(AB$7="","",IF(WEEKDAY(AB$7)&lt;&gt;7,"",IF(AND(COUNTBLANK(シフト表!V11:AB11)=0,SUMPRODUCT(COUNTIF(シフト表!V11:AB11,KubunName)*(KubunName&lt;&gt;"")*(KubunType="休日"))=0),1,0)))</f>
        <v/>
      </c>
      <c r="AC41" s="40" t="str">
        <f>IF(AC$7="","",IF(WEEKDAY(AC$7)&lt;&gt;7,"",IF(AND(COUNTBLANK(シフト表!W11:AC11)=0,SUMPRODUCT(COUNTIF(シフト表!W11:AC11,KubunName)*(KubunName&lt;&gt;"")*(KubunType="休日"))=0),1,0)))</f>
        <v/>
      </c>
      <c r="AD41" s="40" t="str">
        <f>IF(AD$7="","",IF(WEEKDAY(AD$7)&lt;&gt;7,"",IF(AND(COUNTBLANK(シフト表!X11:AD11)=0,SUMPRODUCT(COUNTIF(シフト表!X11:AD11,KubunName)*(KubunName&lt;&gt;"")*(KubunType="休日"))=0),1,0)))</f>
        <v/>
      </c>
      <c r="AE41" s="40" t="str">
        <f>IF(AE$7="","",IF(WEEKDAY(AE$7)&lt;&gt;7,"",IF(AND(COUNTBLANK(シフト表!Y11:AE11)=0,SUMPRODUCT(COUNTIF(シフト表!Y11:AE11,KubunName)*(KubunName&lt;&gt;"")*(KubunType="休日"))=0),1,0)))</f>
        <v/>
      </c>
      <c r="AF41" s="40" t="str">
        <f>IF(AF$7="","",IF(WEEKDAY(AF$7)&lt;&gt;7,"",IF(AND(COUNTBLANK(シフト表!Z11:AF11)=0,SUMPRODUCT(COUNTIF(シフト表!Z11:AF11,KubunName)*(KubunName&lt;&gt;"")*(KubunType="休日"))=0),1,0)))</f>
        <v/>
      </c>
      <c r="AG41" s="40" t="str">
        <f>IF(AG$7="","",IF(WEEKDAY(AG$7)&lt;&gt;7,"",IF(AND(COUNTBLANK(シフト表!AA11:AG11)=0,SUMPRODUCT(COUNTIF(シフト表!AA11:AG11,KubunName)*(KubunName&lt;&gt;"")*(KubunType="休日"))=0),1,0)))</f>
        <v/>
      </c>
    </row>
    <row r="42" spans="2:33" x14ac:dyDescent="0.25">
      <c r="B42" s="39" t="str">
        <f>IF(シフト表!$B12="","",シフト表!$B12)</f>
        <v/>
      </c>
      <c r="C42" s="41" t="str">
        <f>""</f>
        <v/>
      </c>
      <c r="D42" s="41" t="str">
        <f>""</f>
        <v/>
      </c>
      <c r="E42" s="41" t="str">
        <f>""</f>
        <v/>
      </c>
      <c r="F42" s="41" t="str">
        <f>""</f>
        <v/>
      </c>
      <c r="G42" s="41" t="str">
        <f>""</f>
        <v/>
      </c>
      <c r="H42" s="41" t="str">
        <f>""</f>
        <v/>
      </c>
      <c r="I42" s="40" t="str">
        <f>IF(I$7="","",IF(WEEKDAY(I$7)&lt;&gt;7,"",IF(AND(COUNTBLANK(シフト表!C12:I12)=0,SUMPRODUCT(COUNTIF(シフト表!C12:I12,KubunName)*(KubunName&lt;&gt;"")*(KubunType="休日"))=0),1,0)))</f>
        <v/>
      </c>
      <c r="J42" s="40" t="str">
        <f>IF(J$7="","",IF(WEEKDAY(J$7)&lt;&gt;7,"",IF(AND(COUNTBLANK(シフト表!D12:J12)=0,SUMPRODUCT(COUNTIF(シフト表!D12:J12,KubunName)*(KubunName&lt;&gt;"")*(KubunType="休日"))=0),1,0)))</f>
        <v/>
      </c>
      <c r="K42" s="40" t="str">
        <f>IF(K$7="","",IF(WEEKDAY(K$7)&lt;&gt;7,"",IF(AND(COUNTBLANK(シフト表!E12:K12)=0,SUMPRODUCT(COUNTIF(シフト表!E12:K12,KubunName)*(KubunName&lt;&gt;"")*(KubunType="休日"))=0),1,0)))</f>
        <v/>
      </c>
      <c r="L42" s="40" t="str">
        <f>IF(L$7="","",IF(WEEKDAY(L$7)&lt;&gt;7,"",IF(AND(COUNTBLANK(シフト表!F12:L12)=0,SUMPRODUCT(COUNTIF(シフト表!F12:L12,KubunName)*(KubunName&lt;&gt;"")*(KubunType="休日"))=0),1,0)))</f>
        <v/>
      </c>
      <c r="M42" s="40" t="str">
        <f>IF(M$7="","",IF(WEEKDAY(M$7)&lt;&gt;7,"",IF(AND(COUNTBLANK(シフト表!G12:M12)=0,SUMPRODUCT(COUNTIF(シフト表!G12:M12,KubunName)*(KubunName&lt;&gt;"")*(KubunType="休日"))=0),1,0)))</f>
        <v/>
      </c>
      <c r="N42" s="40" t="str">
        <f>IF(N$7="","",IF(WEEKDAY(N$7)&lt;&gt;7,"",IF(AND(COUNTBLANK(シフト表!H12:N12)=0,SUMPRODUCT(COUNTIF(シフト表!H12:N12,KubunName)*(KubunName&lt;&gt;"")*(KubunType="休日"))=0),1,0)))</f>
        <v/>
      </c>
      <c r="O42" s="40" t="str">
        <f>IF(O$7="","",IF(WEEKDAY(O$7)&lt;&gt;7,"",IF(AND(COUNTBLANK(シフト表!I12:O12)=0,SUMPRODUCT(COUNTIF(シフト表!I12:O12,KubunName)*(KubunName&lt;&gt;"")*(KubunType="休日"))=0),1,0)))</f>
        <v/>
      </c>
      <c r="P42" s="40" t="str">
        <f>IF(P$7="","",IF(WEEKDAY(P$7)&lt;&gt;7,"",IF(AND(COUNTBLANK(シフト表!J12:P12)=0,SUMPRODUCT(COUNTIF(シフト表!J12:P12,KubunName)*(KubunName&lt;&gt;"")*(KubunType="休日"))=0),1,0)))</f>
        <v/>
      </c>
      <c r="Q42" s="40" t="str">
        <f>IF(Q$7="","",IF(WEEKDAY(Q$7)&lt;&gt;7,"",IF(AND(COUNTBLANK(シフト表!K12:Q12)=0,SUMPRODUCT(COUNTIF(シフト表!K12:Q12,KubunName)*(KubunName&lt;&gt;"")*(KubunType="休日"))=0),1,0)))</f>
        <v/>
      </c>
      <c r="R42" s="40" t="str">
        <f>IF(R$7="","",IF(WEEKDAY(R$7)&lt;&gt;7,"",IF(AND(COUNTBLANK(シフト表!L12:R12)=0,SUMPRODUCT(COUNTIF(シフト表!L12:R12,KubunName)*(KubunName&lt;&gt;"")*(KubunType="休日"))=0),1,0)))</f>
        <v/>
      </c>
      <c r="S42" s="40" t="str">
        <f>IF(S$7="","",IF(WEEKDAY(S$7)&lt;&gt;7,"",IF(AND(COUNTBLANK(シフト表!M12:S12)=0,SUMPRODUCT(COUNTIF(シフト表!M12:S12,KubunName)*(KubunName&lt;&gt;"")*(KubunType="休日"))=0),1,0)))</f>
        <v/>
      </c>
      <c r="T42" s="40" t="str">
        <f>IF(T$7="","",IF(WEEKDAY(T$7)&lt;&gt;7,"",IF(AND(COUNTBLANK(シフト表!N12:T12)=0,SUMPRODUCT(COUNTIF(シフト表!N12:T12,KubunName)*(KubunName&lt;&gt;"")*(KubunType="休日"))=0),1,0)))</f>
        <v/>
      </c>
      <c r="U42" s="40" t="str">
        <f>IF(U$7="","",IF(WEEKDAY(U$7)&lt;&gt;7,"",IF(AND(COUNTBLANK(シフト表!O12:U12)=0,SUMPRODUCT(COUNTIF(シフト表!O12:U12,KubunName)*(KubunName&lt;&gt;"")*(KubunType="休日"))=0),1,0)))</f>
        <v/>
      </c>
      <c r="V42" s="40" t="str">
        <f>IF(V$7="","",IF(WEEKDAY(V$7)&lt;&gt;7,"",IF(AND(COUNTBLANK(シフト表!P12:V12)=0,SUMPRODUCT(COUNTIF(シフト表!P12:V12,KubunName)*(KubunName&lt;&gt;"")*(KubunType="休日"))=0),1,0)))</f>
        <v/>
      </c>
      <c r="W42" s="40" t="str">
        <f>IF(W$7="","",IF(WEEKDAY(W$7)&lt;&gt;7,"",IF(AND(COUNTBLANK(シフト表!Q12:W12)=0,SUMPRODUCT(COUNTIF(シフト表!Q12:W12,KubunName)*(KubunName&lt;&gt;"")*(KubunType="休日"))=0),1,0)))</f>
        <v/>
      </c>
      <c r="X42" s="40" t="str">
        <f>IF(X$7="","",IF(WEEKDAY(X$7)&lt;&gt;7,"",IF(AND(COUNTBLANK(シフト表!R12:X12)=0,SUMPRODUCT(COUNTIF(シフト表!R12:X12,KubunName)*(KubunName&lt;&gt;"")*(KubunType="休日"))=0),1,0)))</f>
        <v/>
      </c>
      <c r="Y42" s="40" t="str">
        <f>IF(Y$7="","",IF(WEEKDAY(Y$7)&lt;&gt;7,"",IF(AND(COUNTBLANK(シフト表!S12:Y12)=0,SUMPRODUCT(COUNTIF(シフト表!S12:Y12,KubunName)*(KubunName&lt;&gt;"")*(KubunType="休日"))=0),1,0)))</f>
        <v/>
      </c>
      <c r="Z42" s="40" t="str">
        <f>IF(Z$7="","",IF(WEEKDAY(Z$7)&lt;&gt;7,"",IF(AND(COUNTBLANK(シフト表!T12:Z12)=0,SUMPRODUCT(COUNTIF(シフト表!T12:Z12,KubunName)*(KubunName&lt;&gt;"")*(KubunType="休日"))=0),1,0)))</f>
        <v/>
      </c>
      <c r="AA42" s="40" t="str">
        <f>IF(AA$7="","",IF(WEEKDAY(AA$7)&lt;&gt;7,"",IF(AND(COUNTBLANK(シフト表!U12:AA12)=0,SUMPRODUCT(COUNTIF(シフト表!U12:AA12,KubunName)*(KubunName&lt;&gt;"")*(KubunType="休日"))=0),1,0)))</f>
        <v/>
      </c>
      <c r="AB42" s="40" t="str">
        <f>IF(AB$7="","",IF(WEEKDAY(AB$7)&lt;&gt;7,"",IF(AND(COUNTBLANK(シフト表!V12:AB12)=0,SUMPRODUCT(COUNTIF(シフト表!V12:AB12,KubunName)*(KubunName&lt;&gt;"")*(KubunType="休日"))=0),1,0)))</f>
        <v/>
      </c>
      <c r="AC42" s="40" t="str">
        <f>IF(AC$7="","",IF(WEEKDAY(AC$7)&lt;&gt;7,"",IF(AND(COUNTBLANK(シフト表!W12:AC12)=0,SUMPRODUCT(COUNTIF(シフト表!W12:AC12,KubunName)*(KubunName&lt;&gt;"")*(KubunType="休日"))=0),1,0)))</f>
        <v/>
      </c>
      <c r="AD42" s="40" t="str">
        <f>IF(AD$7="","",IF(WEEKDAY(AD$7)&lt;&gt;7,"",IF(AND(COUNTBLANK(シフト表!X12:AD12)=0,SUMPRODUCT(COUNTIF(シフト表!X12:AD12,KubunName)*(KubunName&lt;&gt;"")*(KubunType="休日"))=0),1,0)))</f>
        <v/>
      </c>
      <c r="AE42" s="40" t="str">
        <f>IF(AE$7="","",IF(WEEKDAY(AE$7)&lt;&gt;7,"",IF(AND(COUNTBLANK(シフト表!Y12:AE12)=0,SUMPRODUCT(COUNTIF(シフト表!Y12:AE12,KubunName)*(KubunName&lt;&gt;"")*(KubunType="休日"))=0),1,0)))</f>
        <v/>
      </c>
      <c r="AF42" s="40" t="str">
        <f>IF(AF$7="","",IF(WEEKDAY(AF$7)&lt;&gt;7,"",IF(AND(COUNTBLANK(シフト表!Z12:AF12)=0,SUMPRODUCT(COUNTIF(シフト表!Z12:AF12,KubunName)*(KubunName&lt;&gt;"")*(KubunType="休日"))=0),1,0)))</f>
        <v/>
      </c>
      <c r="AG42" s="40" t="str">
        <f>IF(AG$7="","",IF(WEEKDAY(AG$7)&lt;&gt;7,"",IF(AND(COUNTBLANK(シフト表!AA12:AG12)=0,SUMPRODUCT(COUNTIF(シフト表!AA12:AG12,KubunName)*(KubunName&lt;&gt;"")*(KubunType="休日"))=0),1,0)))</f>
        <v/>
      </c>
    </row>
    <row r="43" spans="2:33" x14ac:dyDescent="0.25">
      <c r="B43" s="39" t="str">
        <f>IF(シフト表!$B13="","",シフト表!$B13)</f>
        <v/>
      </c>
      <c r="C43" s="41" t="str">
        <f>""</f>
        <v/>
      </c>
      <c r="D43" s="41" t="str">
        <f>""</f>
        <v/>
      </c>
      <c r="E43" s="41" t="str">
        <f>""</f>
        <v/>
      </c>
      <c r="F43" s="41" t="str">
        <f>""</f>
        <v/>
      </c>
      <c r="G43" s="41" t="str">
        <f>""</f>
        <v/>
      </c>
      <c r="H43" s="41" t="str">
        <f>""</f>
        <v/>
      </c>
      <c r="I43" s="40" t="str">
        <f>IF(I$7="","",IF(WEEKDAY(I$7)&lt;&gt;7,"",IF(AND(COUNTBLANK(シフト表!C13:I13)=0,SUMPRODUCT(COUNTIF(シフト表!C13:I13,KubunName)*(KubunName&lt;&gt;"")*(KubunType="休日"))=0),1,0)))</f>
        <v/>
      </c>
      <c r="J43" s="40" t="str">
        <f>IF(J$7="","",IF(WEEKDAY(J$7)&lt;&gt;7,"",IF(AND(COUNTBLANK(シフト表!D13:J13)=0,SUMPRODUCT(COUNTIF(シフト表!D13:J13,KubunName)*(KubunName&lt;&gt;"")*(KubunType="休日"))=0),1,0)))</f>
        <v/>
      </c>
      <c r="K43" s="40" t="str">
        <f>IF(K$7="","",IF(WEEKDAY(K$7)&lt;&gt;7,"",IF(AND(COUNTBLANK(シフト表!E13:K13)=0,SUMPRODUCT(COUNTIF(シフト表!E13:K13,KubunName)*(KubunName&lt;&gt;"")*(KubunType="休日"))=0),1,0)))</f>
        <v/>
      </c>
      <c r="L43" s="40" t="str">
        <f>IF(L$7="","",IF(WEEKDAY(L$7)&lt;&gt;7,"",IF(AND(COUNTBLANK(シフト表!F13:L13)=0,SUMPRODUCT(COUNTIF(シフト表!F13:L13,KubunName)*(KubunName&lt;&gt;"")*(KubunType="休日"))=0),1,0)))</f>
        <v/>
      </c>
      <c r="M43" s="40" t="str">
        <f>IF(M$7="","",IF(WEEKDAY(M$7)&lt;&gt;7,"",IF(AND(COUNTBLANK(シフト表!G13:M13)=0,SUMPRODUCT(COUNTIF(シフト表!G13:M13,KubunName)*(KubunName&lt;&gt;"")*(KubunType="休日"))=0),1,0)))</f>
        <v/>
      </c>
      <c r="N43" s="40" t="str">
        <f>IF(N$7="","",IF(WEEKDAY(N$7)&lt;&gt;7,"",IF(AND(COUNTBLANK(シフト表!H13:N13)=0,SUMPRODUCT(COUNTIF(シフト表!H13:N13,KubunName)*(KubunName&lt;&gt;"")*(KubunType="休日"))=0),1,0)))</f>
        <v/>
      </c>
      <c r="O43" s="40" t="str">
        <f>IF(O$7="","",IF(WEEKDAY(O$7)&lt;&gt;7,"",IF(AND(COUNTBLANK(シフト表!I13:O13)=0,SUMPRODUCT(COUNTIF(シフト表!I13:O13,KubunName)*(KubunName&lt;&gt;"")*(KubunType="休日"))=0),1,0)))</f>
        <v/>
      </c>
      <c r="P43" s="40" t="str">
        <f>IF(P$7="","",IF(WEEKDAY(P$7)&lt;&gt;7,"",IF(AND(COUNTBLANK(シフト表!J13:P13)=0,SUMPRODUCT(COUNTIF(シフト表!J13:P13,KubunName)*(KubunName&lt;&gt;"")*(KubunType="休日"))=0),1,0)))</f>
        <v/>
      </c>
      <c r="Q43" s="40" t="str">
        <f>IF(Q$7="","",IF(WEEKDAY(Q$7)&lt;&gt;7,"",IF(AND(COUNTBLANK(シフト表!K13:Q13)=0,SUMPRODUCT(COUNTIF(シフト表!K13:Q13,KubunName)*(KubunName&lt;&gt;"")*(KubunType="休日"))=0),1,0)))</f>
        <v/>
      </c>
      <c r="R43" s="40" t="str">
        <f>IF(R$7="","",IF(WEEKDAY(R$7)&lt;&gt;7,"",IF(AND(COUNTBLANK(シフト表!L13:R13)=0,SUMPRODUCT(COUNTIF(シフト表!L13:R13,KubunName)*(KubunName&lt;&gt;"")*(KubunType="休日"))=0),1,0)))</f>
        <v/>
      </c>
      <c r="S43" s="40" t="str">
        <f>IF(S$7="","",IF(WEEKDAY(S$7)&lt;&gt;7,"",IF(AND(COUNTBLANK(シフト表!M13:S13)=0,SUMPRODUCT(COUNTIF(シフト表!M13:S13,KubunName)*(KubunName&lt;&gt;"")*(KubunType="休日"))=0),1,0)))</f>
        <v/>
      </c>
      <c r="T43" s="40" t="str">
        <f>IF(T$7="","",IF(WEEKDAY(T$7)&lt;&gt;7,"",IF(AND(COUNTBLANK(シフト表!N13:T13)=0,SUMPRODUCT(COUNTIF(シフト表!N13:T13,KubunName)*(KubunName&lt;&gt;"")*(KubunType="休日"))=0),1,0)))</f>
        <v/>
      </c>
      <c r="U43" s="40" t="str">
        <f>IF(U$7="","",IF(WEEKDAY(U$7)&lt;&gt;7,"",IF(AND(COUNTBLANK(シフト表!O13:U13)=0,SUMPRODUCT(COUNTIF(シフト表!O13:U13,KubunName)*(KubunName&lt;&gt;"")*(KubunType="休日"))=0),1,0)))</f>
        <v/>
      </c>
      <c r="V43" s="40" t="str">
        <f>IF(V$7="","",IF(WEEKDAY(V$7)&lt;&gt;7,"",IF(AND(COUNTBLANK(シフト表!P13:V13)=0,SUMPRODUCT(COUNTIF(シフト表!P13:V13,KubunName)*(KubunName&lt;&gt;"")*(KubunType="休日"))=0),1,0)))</f>
        <v/>
      </c>
      <c r="W43" s="40" t="str">
        <f>IF(W$7="","",IF(WEEKDAY(W$7)&lt;&gt;7,"",IF(AND(COUNTBLANK(シフト表!Q13:W13)=0,SUMPRODUCT(COUNTIF(シフト表!Q13:W13,KubunName)*(KubunName&lt;&gt;"")*(KubunType="休日"))=0),1,0)))</f>
        <v/>
      </c>
      <c r="X43" s="40" t="str">
        <f>IF(X$7="","",IF(WEEKDAY(X$7)&lt;&gt;7,"",IF(AND(COUNTBLANK(シフト表!R13:X13)=0,SUMPRODUCT(COUNTIF(シフト表!R13:X13,KubunName)*(KubunName&lt;&gt;"")*(KubunType="休日"))=0),1,0)))</f>
        <v/>
      </c>
      <c r="Y43" s="40" t="str">
        <f>IF(Y$7="","",IF(WEEKDAY(Y$7)&lt;&gt;7,"",IF(AND(COUNTBLANK(シフト表!S13:Y13)=0,SUMPRODUCT(COUNTIF(シフト表!S13:Y13,KubunName)*(KubunName&lt;&gt;"")*(KubunType="休日"))=0),1,0)))</f>
        <v/>
      </c>
      <c r="Z43" s="40" t="str">
        <f>IF(Z$7="","",IF(WEEKDAY(Z$7)&lt;&gt;7,"",IF(AND(COUNTBLANK(シフト表!T13:Z13)=0,SUMPRODUCT(COUNTIF(シフト表!T13:Z13,KubunName)*(KubunName&lt;&gt;"")*(KubunType="休日"))=0),1,0)))</f>
        <v/>
      </c>
      <c r="AA43" s="40" t="str">
        <f>IF(AA$7="","",IF(WEEKDAY(AA$7)&lt;&gt;7,"",IF(AND(COUNTBLANK(シフト表!U13:AA13)=0,SUMPRODUCT(COUNTIF(シフト表!U13:AA13,KubunName)*(KubunName&lt;&gt;"")*(KubunType="休日"))=0),1,0)))</f>
        <v/>
      </c>
      <c r="AB43" s="40" t="str">
        <f>IF(AB$7="","",IF(WEEKDAY(AB$7)&lt;&gt;7,"",IF(AND(COUNTBLANK(シフト表!V13:AB13)=0,SUMPRODUCT(COUNTIF(シフト表!V13:AB13,KubunName)*(KubunName&lt;&gt;"")*(KubunType="休日"))=0),1,0)))</f>
        <v/>
      </c>
      <c r="AC43" s="40" t="str">
        <f>IF(AC$7="","",IF(WEEKDAY(AC$7)&lt;&gt;7,"",IF(AND(COUNTBLANK(シフト表!W13:AC13)=0,SUMPRODUCT(COUNTIF(シフト表!W13:AC13,KubunName)*(KubunName&lt;&gt;"")*(KubunType="休日"))=0),1,0)))</f>
        <v/>
      </c>
      <c r="AD43" s="40" t="str">
        <f>IF(AD$7="","",IF(WEEKDAY(AD$7)&lt;&gt;7,"",IF(AND(COUNTBLANK(シフト表!X13:AD13)=0,SUMPRODUCT(COUNTIF(シフト表!X13:AD13,KubunName)*(KubunName&lt;&gt;"")*(KubunType="休日"))=0),1,0)))</f>
        <v/>
      </c>
      <c r="AE43" s="40" t="str">
        <f>IF(AE$7="","",IF(WEEKDAY(AE$7)&lt;&gt;7,"",IF(AND(COUNTBLANK(シフト表!Y13:AE13)=0,SUMPRODUCT(COUNTIF(シフト表!Y13:AE13,KubunName)*(KubunName&lt;&gt;"")*(KubunType="休日"))=0),1,0)))</f>
        <v/>
      </c>
      <c r="AF43" s="40" t="str">
        <f>IF(AF$7="","",IF(WEEKDAY(AF$7)&lt;&gt;7,"",IF(AND(COUNTBLANK(シフト表!Z13:AF13)=0,SUMPRODUCT(COUNTIF(シフト表!Z13:AF13,KubunName)*(KubunName&lt;&gt;"")*(KubunType="休日"))=0),1,0)))</f>
        <v/>
      </c>
      <c r="AG43" s="40" t="str">
        <f>IF(AG$7="","",IF(WEEKDAY(AG$7)&lt;&gt;7,"",IF(AND(COUNTBLANK(シフト表!AA13:AG13)=0,SUMPRODUCT(COUNTIF(シフト表!AA13:AG13,KubunName)*(KubunName&lt;&gt;"")*(KubunType="休日"))=0),1,0)))</f>
        <v/>
      </c>
    </row>
    <row r="44" spans="2:33" x14ac:dyDescent="0.25">
      <c r="B44" s="39" t="str">
        <f>IF(シフト表!$B14="","",シフト表!$B14)</f>
        <v/>
      </c>
      <c r="C44" s="41" t="str">
        <f>""</f>
        <v/>
      </c>
      <c r="D44" s="41" t="str">
        <f>""</f>
        <v/>
      </c>
      <c r="E44" s="41" t="str">
        <f>""</f>
        <v/>
      </c>
      <c r="F44" s="41" t="str">
        <f>""</f>
        <v/>
      </c>
      <c r="G44" s="41" t="str">
        <f>""</f>
        <v/>
      </c>
      <c r="H44" s="41" t="str">
        <f>""</f>
        <v/>
      </c>
      <c r="I44" s="40" t="str">
        <f>IF(I$7="","",IF(WEEKDAY(I$7)&lt;&gt;7,"",IF(AND(COUNTBLANK(シフト表!C14:I14)=0,SUMPRODUCT(COUNTIF(シフト表!C14:I14,KubunName)*(KubunName&lt;&gt;"")*(KubunType="休日"))=0),1,0)))</f>
        <v/>
      </c>
      <c r="J44" s="40" t="str">
        <f>IF(J$7="","",IF(WEEKDAY(J$7)&lt;&gt;7,"",IF(AND(COUNTBLANK(シフト表!D14:J14)=0,SUMPRODUCT(COUNTIF(シフト表!D14:J14,KubunName)*(KubunName&lt;&gt;"")*(KubunType="休日"))=0),1,0)))</f>
        <v/>
      </c>
      <c r="K44" s="40" t="str">
        <f>IF(K$7="","",IF(WEEKDAY(K$7)&lt;&gt;7,"",IF(AND(COUNTBLANK(シフト表!E14:K14)=0,SUMPRODUCT(COUNTIF(シフト表!E14:K14,KubunName)*(KubunName&lt;&gt;"")*(KubunType="休日"))=0),1,0)))</f>
        <v/>
      </c>
      <c r="L44" s="40" t="str">
        <f>IF(L$7="","",IF(WEEKDAY(L$7)&lt;&gt;7,"",IF(AND(COUNTBLANK(シフト表!F14:L14)=0,SUMPRODUCT(COUNTIF(シフト表!F14:L14,KubunName)*(KubunName&lt;&gt;"")*(KubunType="休日"))=0),1,0)))</f>
        <v/>
      </c>
      <c r="M44" s="40" t="str">
        <f>IF(M$7="","",IF(WEEKDAY(M$7)&lt;&gt;7,"",IF(AND(COUNTBLANK(シフト表!G14:M14)=0,SUMPRODUCT(COUNTIF(シフト表!G14:M14,KubunName)*(KubunName&lt;&gt;"")*(KubunType="休日"))=0),1,0)))</f>
        <v/>
      </c>
      <c r="N44" s="40" t="str">
        <f>IF(N$7="","",IF(WEEKDAY(N$7)&lt;&gt;7,"",IF(AND(COUNTBLANK(シフト表!H14:N14)=0,SUMPRODUCT(COUNTIF(シフト表!H14:N14,KubunName)*(KubunName&lt;&gt;"")*(KubunType="休日"))=0),1,0)))</f>
        <v/>
      </c>
      <c r="O44" s="40" t="str">
        <f>IF(O$7="","",IF(WEEKDAY(O$7)&lt;&gt;7,"",IF(AND(COUNTBLANK(シフト表!I14:O14)=0,SUMPRODUCT(COUNTIF(シフト表!I14:O14,KubunName)*(KubunName&lt;&gt;"")*(KubunType="休日"))=0),1,0)))</f>
        <v/>
      </c>
      <c r="P44" s="40" t="str">
        <f>IF(P$7="","",IF(WEEKDAY(P$7)&lt;&gt;7,"",IF(AND(COUNTBLANK(シフト表!J14:P14)=0,SUMPRODUCT(COUNTIF(シフト表!J14:P14,KubunName)*(KubunName&lt;&gt;"")*(KubunType="休日"))=0),1,0)))</f>
        <v/>
      </c>
      <c r="Q44" s="40" t="str">
        <f>IF(Q$7="","",IF(WEEKDAY(Q$7)&lt;&gt;7,"",IF(AND(COUNTBLANK(シフト表!K14:Q14)=0,SUMPRODUCT(COUNTIF(シフト表!K14:Q14,KubunName)*(KubunName&lt;&gt;"")*(KubunType="休日"))=0),1,0)))</f>
        <v/>
      </c>
      <c r="R44" s="40" t="str">
        <f>IF(R$7="","",IF(WEEKDAY(R$7)&lt;&gt;7,"",IF(AND(COUNTBLANK(シフト表!L14:R14)=0,SUMPRODUCT(COUNTIF(シフト表!L14:R14,KubunName)*(KubunName&lt;&gt;"")*(KubunType="休日"))=0),1,0)))</f>
        <v/>
      </c>
      <c r="S44" s="40" t="str">
        <f>IF(S$7="","",IF(WEEKDAY(S$7)&lt;&gt;7,"",IF(AND(COUNTBLANK(シフト表!M14:S14)=0,SUMPRODUCT(COUNTIF(シフト表!M14:S14,KubunName)*(KubunName&lt;&gt;"")*(KubunType="休日"))=0),1,0)))</f>
        <v/>
      </c>
      <c r="T44" s="40" t="str">
        <f>IF(T$7="","",IF(WEEKDAY(T$7)&lt;&gt;7,"",IF(AND(COUNTBLANK(シフト表!N14:T14)=0,SUMPRODUCT(COUNTIF(シフト表!N14:T14,KubunName)*(KubunName&lt;&gt;"")*(KubunType="休日"))=0),1,0)))</f>
        <v/>
      </c>
      <c r="U44" s="40" t="str">
        <f>IF(U$7="","",IF(WEEKDAY(U$7)&lt;&gt;7,"",IF(AND(COUNTBLANK(シフト表!O14:U14)=0,SUMPRODUCT(COUNTIF(シフト表!O14:U14,KubunName)*(KubunName&lt;&gt;"")*(KubunType="休日"))=0),1,0)))</f>
        <v/>
      </c>
      <c r="V44" s="40" t="str">
        <f>IF(V$7="","",IF(WEEKDAY(V$7)&lt;&gt;7,"",IF(AND(COUNTBLANK(シフト表!P14:V14)=0,SUMPRODUCT(COUNTIF(シフト表!P14:V14,KubunName)*(KubunName&lt;&gt;"")*(KubunType="休日"))=0),1,0)))</f>
        <v/>
      </c>
      <c r="W44" s="40" t="str">
        <f>IF(W$7="","",IF(WEEKDAY(W$7)&lt;&gt;7,"",IF(AND(COUNTBLANK(シフト表!Q14:W14)=0,SUMPRODUCT(COUNTIF(シフト表!Q14:W14,KubunName)*(KubunName&lt;&gt;"")*(KubunType="休日"))=0),1,0)))</f>
        <v/>
      </c>
      <c r="X44" s="40" t="str">
        <f>IF(X$7="","",IF(WEEKDAY(X$7)&lt;&gt;7,"",IF(AND(COUNTBLANK(シフト表!R14:X14)=0,SUMPRODUCT(COUNTIF(シフト表!R14:X14,KubunName)*(KubunName&lt;&gt;"")*(KubunType="休日"))=0),1,0)))</f>
        <v/>
      </c>
      <c r="Y44" s="40" t="str">
        <f>IF(Y$7="","",IF(WEEKDAY(Y$7)&lt;&gt;7,"",IF(AND(COUNTBLANK(シフト表!S14:Y14)=0,SUMPRODUCT(COUNTIF(シフト表!S14:Y14,KubunName)*(KubunName&lt;&gt;"")*(KubunType="休日"))=0),1,0)))</f>
        <v/>
      </c>
      <c r="Z44" s="40" t="str">
        <f>IF(Z$7="","",IF(WEEKDAY(Z$7)&lt;&gt;7,"",IF(AND(COUNTBLANK(シフト表!T14:Z14)=0,SUMPRODUCT(COUNTIF(シフト表!T14:Z14,KubunName)*(KubunName&lt;&gt;"")*(KubunType="休日"))=0),1,0)))</f>
        <v/>
      </c>
      <c r="AA44" s="40" t="str">
        <f>IF(AA$7="","",IF(WEEKDAY(AA$7)&lt;&gt;7,"",IF(AND(COUNTBLANK(シフト表!U14:AA14)=0,SUMPRODUCT(COUNTIF(シフト表!U14:AA14,KubunName)*(KubunName&lt;&gt;"")*(KubunType="休日"))=0),1,0)))</f>
        <v/>
      </c>
      <c r="AB44" s="40" t="str">
        <f>IF(AB$7="","",IF(WEEKDAY(AB$7)&lt;&gt;7,"",IF(AND(COUNTBLANK(シフト表!V14:AB14)=0,SUMPRODUCT(COUNTIF(シフト表!V14:AB14,KubunName)*(KubunName&lt;&gt;"")*(KubunType="休日"))=0),1,0)))</f>
        <v/>
      </c>
      <c r="AC44" s="40" t="str">
        <f>IF(AC$7="","",IF(WEEKDAY(AC$7)&lt;&gt;7,"",IF(AND(COUNTBLANK(シフト表!W14:AC14)=0,SUMPRODUCT(COUNTIF(シフト表!W14:AC14,KubunName)*(KubunName&lt;&gt;"")*(KubunType="休日"))=0),1,0)))</f>
        <v/>
      </c>
      <c r="AD44" s="40" t="str">
        <f>IF(AD$7="","",IF(WEEKDAY(AD$7)&lt;&gt;7,"",IF(AND(COUNTBLANK(シフト表!X14:AD14)=0,SUMPRODUCT(COUNTIF(シフト表!X14:AD14,KubunName)*(KubunName&lt;&gt;"")*(KubunType="休日"))=0),1,0)))</f>
        <v/>
      </c>
      <c r="AE44" s="40" t="str">
        <f>IF(AE$7="","",IF(WEEKDAY(AE$7)&lt;&gt;7,"",IF(AND(COUNTBLANK(シフト表!Y14:AE14)=0,SUMPRODUCT(COUNTIF(シフト表!Y14:AE14,KubunName)*(KubunName&lt;&gt;"")*(KubunType="休日"))=0),1,0)))</f>
        <v/>
      </c>
      <c r="AF44" s="40" t="str">
        <f>IF(AF$7="","",IF(WEEKDAY(AF$7)&lt;&gt;7,"",IF(AND(COUNTBLANK(シフト表!Z14:AF14)=0,SUMPRODUCT(COUNTIF(シフト表!Z14:AF14,KubunName)*(KubunName&lt;&gt;"")*(KubunType="休日"))=0),1,0)))</f>
        <v/>
      </c>
      <c r="AG44" s="40" t="str">
        <f>IF(AG$7="","",IF(WEEKDAY(AG$7)&lt;&gt;7,"",IF(AND(COUNTBLANK(シフト表!AA14:AG14)=0,SUMPRODUCT(COUNTIF(シフト表!AA14:AG14,KubunName)*(KubunName&lt;&gt;"")*(KubunType="休日"))=0),1,0)))</f>
        <v/>
      </c>
    </row>
    <row r="45" spans="2:33" x14ac:dyDescent="0.25">
      <c r="B45" s="39" t="str">
        <f>IF(シフト表!$B15="","",シフト表!$B15)</f>
        <v/>
      </c>
      <c r="C45" s="41" t="str">
        <f>""</f>
        <v/>
      </c>
      <c r="D45" s="41" t="str">
        <f>""</f>
        <v/>
      </c>
      <c r="E45" s="41" t="str">
        <f>""</f>
        <v/>
      </c>
      <c r="F45" s="41" t="str">
        <f>""</f>
        <v/>
      </c>
      <c r="G45" s="41" t="str">
        <f>""</f>
        <v/>
      </c>
      <c r="H45" s="41" t="str">
        <f>""</f>
        <v/>
      </c>
      <c r="I45" s="40" t="str">
        <f>IF(I$7="","",IF(WEEKDAY(I$7)&lt;&gt;7,"",IF(AND(COUNTBLANK(シフト表!C15:I15)=0,SUMPRODUCT(COUNTIF(シフト表!C15:I15,KubunName)*(KubunName&lt;&gt;"")*(KubunType="休日"))=0),1,0)))</f>
        <v/>
      </c>
      <c r="J45" s="40" t="str">
        <f>IF(J$7="","",IF(WEEKDAY(J$7)&lt;&gt;7,"",IF(AND(COUNTBLANK(シフト表!D15:J15)=0,SUMPRODUCT(COUNTIF(シフト表!D15:J15,KubunName)*(KubunName&lt;&gt;"")*(KubunType="休日"))=0),1,0)))</f>
        <v/>
      </c>
      <c r="K45" s="40" t="str">
        <f>IF(K$7="","",IF(WEEKDAY(K$7)&lt;&gt;7,"",IF(AND(COUNTBLANK(シフト表!E15:K15)=0,SUMPRODUCT(COUNTIF(シフト表!E15:K15,KubunName)*(KubunName&lt;&gt;"")*(KubunType="休日"))=0),1,0)))</f>
        <v/>
      </c>
      <c r="L45" s="40" t="str">
        <f>IF(L$7="","",IF(WEEKDAY(L$7)&lt;&gt;7,"",IF(AND(COUNTBLANK(シフト表!F15:L15)=0,SUMPRODUCT(COUNTIF(シフト表!F15:L15,KubunName)*(KubunName&lt;&gt;"")*(KubunType="休日"))=0),1,0)))</f>
        <v/>
      </c>
      <c r="M45" s="40" t="str">
        <f>IF(M$7="","",IF(WEEKDAY(M$7)&lt;&gt;7,"",IF(AND(COUNTBLANK(シフト表!G15:M15)=0,SUMPRODUCT(COUNTIF(シフト表!G15:M15,KubunName)*(KubunName&lt;&gt;"")*(KubunType="休日"))=0),1,0)))</f>
        <v/>
      </c>
      <c r="N45" s="40" t="str">
        <f>IF(N$7="","",IF(WEEKDAY(N$7)&lt;&gt;7,"",IF(AND(COUNTBLANK(シフト表!H15:N15)=0,SUMPRODUCT(COUNTIF(シフト表!H15:N15,KubunName)*(KubunName&lt;&gt;"")*(KubunType="休日"))=0),1,0)))</f>
        <v/>
      </c>
      <c r="O45" s="40" t="str">
        <f>IF(O$7="","",IF(WEEKDAY(O$7)&lt;&gt;7,"",IF(AND(COUNTBLANK(シフト表!I15:O15)=0,SUMPRODUCT(COUNTIF(シフト表!I15:O15,KubunName)*(KubunName&lt;&gt;"")*(KubunType="休日"))=0),1,0)))</f>
        <v/>
      </c>
      <c r="P45" s="40" t="str">
        <f>IF(P$7="","",IF(WEEKDAY(P$7)&lt;&gt;7,"",IF(AND(COUNTBLANK(シフト表!J15:P15)=0,SUMPRODUCT(COUNTIF(シフト表!J15:P15,KubunName)*(KubunName&lt;&gt;"")*(KubunType="休日"))=0),1,0)))</f>
        <v/>
      </c>
      <c r="Q45" s="40" t="str">
        <f>IF(Q$7="","",IF(WEEKDAY(Q$7)&lt;&gt;7,"",IF(AND(COUNTBLANK(シフト表!K15:Q15)=0,SUMPRODUCT(COUNTIF(シフト表!K15:Q15,KubunName)*(KubunName&lt;&gt;"")*(KubunType="休日"))=0),1,0)))</f>
        <v/>
      </c>
      <c r="R45" s="40" t="str">
        <f>IF(R$7="","",IF(WEEKDAY(R$7)&lt;&gt;7,"",IF(AND(COUNTBLANK(シフト表!L15:R15)=0,SUMPRODUCT(COUNTIF(シフト表!L15:R15,KubunName)*(KubunName&lt;&gt;"")*(KubunType="休日"))=0),1,0)))</f>
        <v/>
      </c>
      <c r="S45" s="40" t="str">
        <f>IF(S$7="","",IF(WEEKDAY(S$7)&lt;&gt;7,"",IF(AND(COUNTBLANK(シフト表!M15:S15)=0,SUMPRODUCT(COUNTIF(シフト表!M15:S15,KubunName)*(KubunName&lt;&gt;"")*(KubunType="休日"))=0),1,0)))</f>
        <v/>
      </c>
      <c r="T45" s="40" t="str">
        <f>IF(T$7="","",IF(WEEKDAY(T$7)&lt;&gt;7,"",IF(AND(COUNTBLANK(シフト表!N15:T15)=0,SUMPRODUCT(COUNTIF(シフト表!N15:T15,KubunName)*(KubunName&lt;&gt;"")*(KubunType="休日"))=0),1,0)))</f>
        <v/>
      </c>
      <c r="U45" s="40" t="str">
        <f>IF(U$7="","",IF(WEEKDAY(U$7)&lt;&gt;7,"",IF(AND(COUNTBLANK(シフト表!O15:U15)=0,SUMPRODUCT(COUNTIF(シフト表!O15:U15,KubunName)*(KubunName&lt;&gt;"")*(KubunType="休日"))=0),1,0)))</f>
        <v/>
      </c>
      <c r="V45" s="40" t="str">
        <f>IF(V$7="","",IF(WEEKDAY(V$7)&lt;&gt;7,"",IF(AND(COUNTBLANK(シフト表!P15:V15)=0,SUMPRODUCT(COUNTIF(シフト表!P15:V15,KubunName)*(KubunName&lt;&gt;"")*(KubunType="休日"))=0),1,0)))</f>
        <v/>
      </c>
      <c r="W45" s="40" t="str">
        <f>IF(W$7="","",IF(WEEKDAY(W$7)&lt;&gt;7,"",IF(AND(COUNTBLANK(シフト表!Q15:W15)=0,SUMPRODUCT(COUNTIF(シフト表!Q15:W15,KubunName)*(KubunName&lt;&gt;"")*(KubunType="休日"))=0),1,0)))</f>
        <v/>
      </c>
      <c r="X45" s="40" t="str">
        <f>IF(X$7="","",IF(WEEKDAY(X$7)&lt;&gt;7,"",IF(AND(COUNTBLANK(シフト表!R15:X15)=0,SUMPRODUCT(COUNTIF(シフト表!R15:X15,KubunName)*(KubunName&lt;&gt;"")*(KubunType="休日"))=0),1,0)))</f>
        <v/>
      </c>
      <c r="Y45" s="40" t="str">
        <f>IF(Y$7="","",IF(WEEKDAY(Y$7)&lt;&gt;7,"",IF(AND(COUNTBLANK(シフト表!S15:Y15)=0,SUMPRODUCT(COUNTIF(シフト表!S15:Y15,KubunName)*(KubunName&lt;&gt;"")*(KubunType="休日"))=0),1,0)))</f>
        <v/>
      </c>
      <c r="Z45" s="40" t="str">
        <f>IF(Z$7="","",IF(WEEKDAY(Z$7)&lt;&gt;7,"",IF(AND(COUNTBLANK(シフト表!T15:Z15)=0,SUMPRODUCT(COUNTIF(シフト表!T15:Z15,KubunName)*(KubunName&lt;&gt;"")*(KubunType="休日"))=0),1,0)))</f>
        <v/>
      </c>
      <c r="AA45" s="40" t="str">
        <f>IF(AA$7="","",IF(WEEKDAY(AA$7)&lt;&gt;7,"",IF(AND(COUNTBLANK(シフト表!U15:AA15)=0,SUMPRODUCT(COUNTIF(シフト表!U15:AA15,KubunName)*(KubunName&lt;&gt;"")*(KubunType="休日"))=0),1,0)))</f>
        <v/>
      </c>
      <c r="AB45" s="40" t="str">
        <f>IF(AB$7="","",IF(WEEKDAY(AB$7)&lt;&gt;7,"",IF(AND(COUNTBLANK(シフト表!V15:AB15)=0,SUMPRODUCT(COUNTIF(シフト表!V15:AB15,KubunName)*(KubunName&lt;&gt;"")*(KubunType="休日"))=0),1,0)))</f>
        <v/>
      </c>
      <c r="AC45" s="40" t="str">
        <f>IF(AC$7="","",IF(WEEKDAY(AC$7)&lt;&gt;7,"",IF(AND(COUNTBLANK(シフト表!W15:AC15)=0,SUMPRODUCT(COUNTIF(シフト表!W15:AC15,KubunName)*(KubunName&lt;&gt;"")*(KubunType="休日"))=0),1,0)))</f>
        <v/>
      </c>
      <c r="AD45" s="40" t="str">
        <f>IF(AD$7="","",IF(WEEKDAY(AD$7)&lt;&gt;7,"",IF(AND(COUNTBLANK(シフト表!X15:AD15)=0,SUMPRODUCT(COUNTIF(シフト表!X15:AD15,KubunName)*(KubunName&lt;&gt;"")*(KubunType="休日"))=0),1,0)))</f>
        <v/>
      </c>
      <c r="AE45" s="40" t="str">
        <f>IF(AE$7="","",IF(WEEKDAY(AE$7)&lt;&gt;7,"",IF(AND(COUNTBLANK(シフト表!Y15:AE15)=0,SUMPRODUCT(COUNTIF(シフト表!Y15:AE15,KubunName)*(KubunName&lt;&gt;"")*(KubunType="休日"))=0),1,0)))</f>
        <v/>
      </c>
      <c r="AF45" s="40" t="str">
        <f>IF(AF$7="","",IF(WEEKDAY(AF$7)&lt;&gt;7,"",IF(AND(COUNTBLANK(シフト表!Z15:AF15)=0,SUMPRODUCT(COUNTIF(シフト表!Z15:AF15,KubunName)*(KubunName&lt;&gt;"")*(KubunType="休日"))=0),1,0)))</f>
        <v/>
      </c>
      <c r="AG45" s="40" t="str">
        <f>IF(AG$7="","",IF(WEEKDAY(AG$7)&lt;&gt;7,"",IF(AND(COUNTBLANK(シフト表!AA15:AG15)=0,SUMPRODUCT(COUNTIF(シフト表!AA15:AG15,KubunName)*(KubunName&lt;&gt;"")*(KubunType="休日"))=0),1,0)))</f>
        <v/>
      </c>
    </row>
    <row r="46" spans="2:33" x14ac:dyDescent="0.25">
      <c r="B46" s="39" t="str">
        <f>IF(シフト表!$B16="","",シフト表!$B16)</f>
        <v/>
      </c>
      <c r="C46" s="41" t="str">
        <f>""</f>
        <v/>
      </c>
      <c r="D46" s="41" t="str">
        <f>""</f>
        <v/>
      </c>
      <c r="E46" s="41" t="str">
        <f>""</f>
        <v/>
      </c>
      <c r="F46" s="41" t="str">
        <f>""</f>
        <v/>
      </c>
      <c r="G46" s="41" t="str">
        <f>""</f>
        <v/>
      </c>
      <c r="H46" s="41" t="str">
        <f>""</f>
        <v/>
      </c>
      <c r="I46" s="40" t="str">
        <f>IF(I$7="","",IF(WEEKDAY(I$7)&lt;&gt;7,"",IF(AND(COUNTBLANK(シフト表!C16:I16)=0,SUMPRODUCT(COUNTIF(シフト表!C16:I16,KubunName)*(KubunName&lt;&gt;"")*(KubunType="休日"))=0),1,0)))</f>
        <v/>
      </c>
      <c r="J46" s="40" t="str">
        <f>IF(J$7="","",IF(WEEKDAY(J$7)&lt;&gt;7,"",IF(AND(COUNTBLANK(シフト表!D16:J16)=0,SUMPRODUCT(COUNTIF(シフト表!D16:J16,KubunName)*(KubunName&lt;&gt;"")*(KubunType="休日"))=0),1,0)))</f>
        <v/>
      </c>
      <c r="K46" s="40" t="str">
        <f>IF(K$7="","",IF(WEEKDAY(K$7)&lt;&gt;7,"",IF(AND(COUNTBLANK(シフト表!E16:K16)=0,SUMPRODUCT(COUNTIF(シフト表!E16:K16,KubunName)*(KubunName&lt;&gt;"")*(KubunType="休日"))=0),1,0)))</f>
        <v/>
      </c>
      <c r="L46" s="40" t="str">
        <f>IF(L$7="","",IF(WEEKDAY(L$7)&lt;&gt;7,"",IF(AND(COUNTBLANK(シフト表!F16:L16)=0,SUMPRODUCT(COUNTIF(シフト表!F16:L16,KubunName)*(KubunName&lt;&gt;"")*(KubunType="休日"))=0),1,0)))</f>
        <v/>
      </c>
      <c r="M46" s="40" t="str">
        <f>IF(M$7="","",IF(WEEKDAY(M$7)&lt;&gt;7,"",IF(AND(COUNTBLANK(シフト表!G16:M16)=0,SUMPRODUCT(COUNTIF(シフト表!G16:M16,KubunName)*(KubunName&lt;&gt;"")*(KubunType="休日"))=0),1,0)))</f>
        <v/>
      </c>
      <c r="N46" s="40" t="str">
        <f>IF(N$7="","",IF(WEEKDAY(N$7)&lt;&gt;7,"",IF(AND(COUNTBLANK(シフト表!H16:N16)=0,SUMPRODUCT(COUNTIF(シフト表!H16:N16,KubunName)*(KubunName&lt;&gt;"")*(KubunType="休日"))=0),1,0)))</f>
        <v/>
      </c>
      <c r="O46" s="40" t="str">
        <f>IF(O$7="","",IF(WEEKDAY(O$7)&lt;&gt;7,"",IF(AND(COUNTBLANK(シフト表!I16:O16)=0,SUMPRODUCT(COUNTIF(シフト表!I16:O16,KubunName)*(KubunName&lt;&gt;"")*(KubunType="休日"))=0),1,0)))</f>
        <v/>
      </c>
      <c r="P46" s="40" t="str">
        <f>IF(P$7="","",IF(WEEKDAY(P$7)&lt;&gt;7,"",IF(AND(COUNTBLANK(シフト表!J16:P16)=0,SUMPRODUCT(COUNTIF(シフト表!J16:P16,KubunName)*(KubunName&lt;&gt;"")*(KubunType="休日"))=0),1,0)))</f>
        <v/>
      </c>
      <c r="Q46" s="40" t="str">
        <f>IF(Q$7="","",IF(WEEKDAY(Q$7)&lt;&gt;7,"",IF(AND(COUNTBLANK(シフト表!K16:Q16)=0,SUMPRODUCT(COUNTIF(シフト表!K16:Q16,KubunName)*(KubunName&lt;&gt;"")*(KubunType="休日"))=0),1,0)))</f>
        <v/>
      </c>
      <c r="R46" s="40" t="str">
        <f>IF(R$7="","",IF(WEEKDAY(R$7)&lt;&gt;7,"",IF(AND(COUNTBLANK(シフト表!L16:R16)=0,SUMPRODUCT(COUNTIF(シフト表!L16:R16,KubunName)*(KubunName&lt;&gt;"")*(KubunType="休日"))=0),1,0)))</f>
        <v/>
      </c>
      <c r="S46" s="40" t="str">
        <f>IF(S$7="","",IF(WEEKDAY(S$7)&lt;&gt;7,"",IF(AND(COUNTBLANK(シフト表!M16:S16)=0,SUMPRODUCT(COUNTIF(シフト表!M16:S16,KubunName)*(KubunName&lt;&gt;"")*(KubunType="休日"))=0),1,0)))</f>
        <v/>
      </c>
      <c r="T46" s="40" t="str">
        <f>IF(T$7="","",IF(WEEKDAY(T$7)&lt;&gt;7,"",IF(AND(COUNTBLANK(シフト表!N16:T16)=0,SUMPRODUCT(COUNTIF(シフト表!N16:T16,KubunName)*(KubunName&lt;&gt;"")*(KubunType="休日"))=0),1,0)))</f>
        <v/>
      </c>
      <c r="U46" s="40" t="str">
        <f>IF(U$7="","",IF(WEEKDAY(U$7)&lt;&gt;7,"",IF(AND(COUNTBLANK(シフト表!O16:U16)=0,SUMPRODUCT(COUNTIF(シフト表!O16:U16,KubunName)*(KubunName&lt;&gt;"")*(KubunType="休日"))=0),1,0)))</f>
        <v/>
      </c>
      <c r="V46" s="40" t="str">
        <f>IF(V$7="","",IF(WEEKDAY(V$7)&lt;&gt;7,"",IF(AND(COUNTBLANK(シフト表!P16:V16)=0,SUMPRODUCT(COUNTIF(シフト表!P16:V16,KubunName)*(KubunName&lt;&gt;"")*(KubunType="休日"))=0),1,0)))</f>
        <v/>
      </c>
      <c r="W46" s="40" t="str">
        <f>IF(W$7="","",IF(WEEKDAY(W$7)&lt;&gt;7,"",IF(AND(COUNTBLANK(シフト表!Q16:W16)=0,SUMPRODUCT(COUNTIF(シフト表!Q16:W16,KubunName)*(KubunName&lt;&gt;"")*(KubunType="休日"))=0),1,0)))</f>
        <v/>
      </c>
      <c r="X46" s="40" t="str">
        <f>IF(X$7="","",IF(WEEKDAY(X$7)&lt;&gt;7,"",IF(AND(COUNTBLANK(シフト表!R16:X16)=0,SUMPRODUCT(COUNTIF(シフト表!R16:X16,KubunName)*(KubunName&lt;&gt;"")*(KubunType="休日"))=0),1,0)))</f>
        <v/>
      </c>
      <c r="Y46" s="40" t="str">
        <f>IF(Y$7="","",IF(WEEKDAY(Y$7)&lt;&gt;7,"",IF(AND(COUNTBLANK(シフト表!S16:Y16)=0,SUMPRODUCT(COUNTIF(シフト表!S16:Y16,KubunName)*(KubunName&lt;&gt;"")*(KubunType="休日"))=0),1,0)))</f>
        <v/>
      </c>
      <c r="Z46" s="40" t="str">
        <f>IF(Z$7="","",IF(WEEKDAY(Z$7)&lt;&gt;7,"",IF(AND(COUNTBLANK(シフト表!T16:Z16)=0,SUMPRODUCT(COUNTIF(シフト表!T16:Z16,KubunName)*(KubunName&lt;&gt;"")*(KubunType="休日"))=0),1,0)))</f>
        <v/>
      </c>
      <c r="AA46" s="40" t="str">
        <f>IF(AA$7="","",IF(WEEKDAY(AA$7)&lt;&gt;7,"",IF(AND(COUNTBLANK(シフト表!U16:AA16)=0,SUMPRODUCT(COUNTIF(シフト表!U16:AA16,KubunName)*(KubunName&lt;&gt;"")*(KubunType="休日"))=0),1,0)))</f>
        <v/>
      </c>
      <c r="AB46" s="40" t="str">
        <f>IF(AB$7="","",IF(WEEKDAY(AB$7)&lt;&gt;7,"",IF(AND(COUNTBLANK(シフト表!V16:AB16)=0,SUMPRODUCT(COUNTIF(シフト表!V16:AB16,KubunName)*(KubunName&lt;&gt;"")*(KubunType="休日"))=0),1,0)))</f>
        <v/>
      </c>
      <c r="AC46" s="40" t="str">
        <f>IF(AC$7="","",IF(WEEKDAY(AC$7)&lt;&gt;7,"",IF(AND(COUNTBLANK(シフト表!W16:AC16)=0,SUMPRODUCT(COUNTIF(シフト表!W16:AC16,KubunName)*(KubunName&lt;&gt;"")*(KubunType="休日"))=0),1,0)))</f>
        <v/>
      </c>
      <c r="AD46" s="40" t="str">
        <f>IF(AD$7="","",IF(WEEKDAY(AD$7)&lt;&gt;7,"",IF(AND(COUNTBLANK(シフト表!X16:AD16)=0,SUMPRODUCT(COUNTIF(シフト表!X16:AD16,KubunName)*(KubunName&lt;&gt;"")*(KubunType="休日"))=0),1,0)))</f>
        <v/>
      </c>
      <c r="AE46" s="40" t="str">
        <f>IF(AE$7="","",IF(WEEKDAY(AE$7)&lt;&gt;7,"",IF(AND(COUNTBLANK(シフト表!Y16:AE16)=0,SUMPRODUCT(COUNTIF(シフト表!Y16:AE16,KubunName)*(KubunName&lt;&gt;"")*(KubunType="休日"))=0),1,0)))</f>
        <v/>
      </c>
      <c r="AF46" s="40" t="str">
        <f>IF(AF$7="","",IF(WEEKDAY(AF$7)&lt;&gt;7,"",IF(AND(COUNTBLANK(シフト表!Z16:AF16)=0,SUMPRODUCT(COUNTIF(シフト表!Z16:AF16,KubunName)*(KubunName&lt;&gt;"")*(KubunType="休日"))=0),1,0)))</f>
        <v/>
      </c>
      <c r="AG46" s="40" t="str">
        <f>IF(AG$7="","",IF(WEEKDAY(AG$7)&lt;&gt;7,"",IF(AND(COUNTBLANK(シフト表!AA16:AG16)=0,SUMPRODUCT(COUNTIF(シフト表!AA16:AG16,KubunName)*(KubunName&lt;&gt;"")*(KubunType="休日"))=0),1,0)))</f>
        <v/>
      </c>
    </row>
    <row r="47" spans="2:33" x14ac:dyDescent="0.25">
      <c r="B47" s="39" t="str">
        <f>IF(シフト表!$B17="","",シフト表!$B17)</f>
        <v/>
      </c>
      <c r="C47" s="41" t="str">
        <f>""</f>
        <v/>
      </c>
      <c r="D47" s="41" t="str">
        <f>""</f>
        <v/>
      </c>
      <c r="E47" s="41" t="str">
        <f>""</f>
        <v/>
      </c>
      <c r="F47" s="41" t="str">
        <f>""</f>
        <v/>
      </c>
      <c r="G47" s="41" t="str">
        <f>""</f>
        <v/>
      </c>
      <c r="H47" s="41" t="str">
        <f>""</f>
        <v/>
      </c>
      <c r="I47" s="40" t="str">
        <f>IF(I$7="","",IF(WEEKDAY(I$7)&lt;&gt;7,"",IF(AND(COUNTBLANK(シフト表!C17:I17)=0,SUMPRODUCT(COUNTIF(シフト表!C17:I17,KubunName)*(KubunName&lt;&gt;"")*(KubunType="休日"))=0),1,0)))</f>
        <v/>
      </c>
      <c r="J47" s="40" t="str">
        <f>IF(J$7="","",IF(WEEKDAY(J$7)&lt;&gt;7,"",IF(AND(COUNTBLANK(シフト表!D17:J17)=0,SUMPRODUCT(COUNTIF(シフト表!D17:J17,KubunName)*(KubunName&lt;&gt;"")*(KubunType="休日"))=0),1,0)))</f>
        <v/>
      </c>
      <c r="K47" s="40" t="str">
        <f>IF(K$7="","",IF(WEEKDAY(K$7)&lt;&gt;7,"",IF(AND(COUNTBLANK(シフト表!E17:K17)=0,SUMPRODUCT(COUNTIF(シフト表!E17:K17,KubunName)*(KubunName&lt;&gt;"")*(KubunType="休日"))=0),1,0)))</f>
        <v/>
      </c>
      <c r="L47" s="40" t="str">
        <f>IF(L$7="","",IF(WEEKDAY(L$7)&lt;&gt;7,"",IF(AND(COUNTBLANK(シフト表!F17:L17)=0,SUMPRODUCT(COUNTIF(シフト表!F17:L17,KubunName)*(KubunName&lt;&gt;"")*(KubunType="休日"))=0),1,0)))</f>
        <v/>
      </c>
      <c r="M47" s="40" t="str">
        <f>IF(M$7="","",IF(WEEKDAY(M$7)&lt;&gt;7,"",IF(AND(COUNTBLANK(シフト表!G17:M17)=0,SUMPRODUCT(COUNTIF(シフト表!G17:M17,KubunName)*(KubunName&lt;&gt;"")*(KubunType="休日"))=0),1,0)))</f>
        <v/>
      </c>
      <c r="N47" s="40" t="str">
        <f>IF(N$7="","",IF(WEEKDAY(N$7)&lt;&gt;7,"",IF(AND(COUNTBLANK(シフト表!H17:N17)=0,SUMPRODUCT(COUNTIF(シフト表!H17:N17,KubunName)*(KubunName&lt;&gt;"")*(KubunType="休日"))=0),1,0)))</f>
        <v/>
      </c>
      <c r="O47" s="40" t="str">
        <f>IF(O$7="","",IF(WEEKDAY(O$7)&lt;&gt;7,"",IF(AND(COUNTBLANK(シフト表!I17:O17)=0,SUMPRODUCT(COUNTIF(シフト表!I17:O17,KubunName)*(KubunName&lt;&gt;"")*(KubunType="休日"))=0),1,0)))</f>
        <v/>
      </c>
      <c r="P47" s="40" t="str">
        <f>IF(P$7="","",IF(WEEKDAY(P$7)&lt;&gt;7,"",IF(AND(COUNTBLANK(シフト表!J17:P17)=0,SUMPRODUCT(COUNTIF(シフト表!J17:P17,KubunName)*(KubunName&lt;&gt;"")*(KubunType="休日"))=0),1,0)))</f>
        <v/>
      </c>
      <c r="Q47" s="40" t="str">
        <f>IF(Q$7="","",IF(WEEKDAY(Q$7)&lt;&gt;7,"",IF(AND(COUNTBLANK(シフト表!K17:Q17)=0,SUMPRODUCT(COUNTIF(シフト表!K17:Q17,KubunName)*(KubunName&lt;&gt;"")*(KubunType="休日"))=0),1,0)))</f>
        <v/>
      </c>
      <c r="R47" s="40" t="str">
        <f>IF(R$7="","",IF(WEEKDAY(R$7)&lt;&gt;7,"",IF(AND(COUNTBLANK(シフト表!L17:R17)=0,SUMPRODUCT(COUNTIF(シフト表!L17:R17,KubunName)*(KubunName&lt;&gt;"")*(KubunType="休日"))=0),1,0)))</f>
        <v/>
      </c>
      <c r="S47" s="40" t="str">
        <f>IF(S$7="","",IF(WEEKDAY(S$7)&lt;&gt;7,"",IF(AND(COUNTBLANK(シフト表!M17:S17)=0,SUMPRODUCT(COUNTIF(シフト表!M17:S17,KubunName)*(KubunName&lt;&gt;"")*(KubunType="休日"))=0),1,0)))</f>
        <v/>
      </c>
      <c r="T47" s="40" t="str">
        <f>IF(T$7="","",IF(WEEKDAY(T$7)&lt;&gt;7,"",IF(AND(COUNTBLANK(シフト表!N17:T17)=0,SUMPRODUCT(COUNTIF(シフト表!N17:T17,KubunName)*(KubunName&lt;&gt;"")*(KubunType="休日"))=0),1,0)))</f>
        <v/>
      </c>
      <c r="U47" s="40" t="str">
        <f>IF(U$7="","",IF(WEEKDAY(U$7)&lt;&gt;7,"",IF(AND(COUNTBLANK(シフト表!O17:U17)=0,SUMPRODUCT(COUNTIF(シフト表!O17:U17,KubunName)*(KubunName&lt;&gt;"")*(KubunType="休日"))=0),1,0)))</f>
        <v/>
      </c>
      <c r="V47" s="40" t="str">
        <f>IF(V$7="","",IF(WEEKDAY(V$7)&lt;&gt;7,"",IF(AND(COUNTBLANK(シフト表!P17:V17)=0,SUMPRODUCT(COUNTIF(シフト表!P17:V17,KubunName)*(KubunName&lt;&gt;"")*(KubunType="休日"))=0),1,0)))</f>
        <v/>
      </c>
      <c r="W47" s="40" t="str">
        <f>IF(W$7="","",IF(WEEKDAY(W$7)&lt;&gt;7,"",IF(AND(COUNTBLANK(シフト表!Q17:W17)=0,SUMPRODUCT(COUNTIF(シフト表!Q17:W17,KubunName)*(KubunName&lt;&gt;"")*(KubunType="休日"))=0),1,0)))</f>
        <v/>
      </c>
      <c r="X47" s="40" t="str">
        <f>IF(X$7="","",IF(WEEKDAY(X$7)&lt;&gt;7,"",IF(AND(COUNTBLANK(シフト表!R17:X17)=0,SUMPRODUCT(COUNTIF(シフト表!R17:X17,KubunName)*(KubunName&lt;&gt;"")*(KubunType="休日"))=0),1,0)))</f>
        <v/>
      </c>
      <c r="Y47" s="40" t="str">
        <f>IF(Y$7="","",IF(WEEKDAY(Y$7)&lt;&gt;7,"",IF(AND(COUNTBLANK(シフト表!S17:Y17)=0,SUMPRODUCT(COUNTIF(シフト表!S17:Y17,KubunName)*(KubunName&lt;&gt;"")*(KubunType="休日"))=0),1,0)))</f>
        <v/>
      </c>
      <c r="Z47" s="40" t="str">
        <f>IF(Z$7="","",IF(WEEKDAY(Z$7)&lt;&gt;7,"",IF(AND(COUNTBLANK(シフト表!T17:Z17)=0,SUMPRODUCT(COUNTIF(シフト表!T17:Z17,KubunName)*(KubunName&lt;&gt;"")*(KubunType="休日"))=0),1,0)))</f>
        <v/>
      </c>
      <c r="AA47" s="40" t="str">
        <f>IF(AA$7="","",IF(WEEKDAY(AA$7)&lt;&gt;7,"",IF(AND(COUNTBLANK(シフト表!U17:AA17)=0,SUMPRODUCT(COUNTIF(シフト表!U17:AA17,KubunName)*(KubunName&lt;&gt;"")*(KubunType="休日"))=0),1,0)))</f>
        <v/>
      </c>
      <c r="AB47" s="40" t="str">
        <f>IF(AB$7="","",IF(WEEKDAY(AB$7)&lt;&gt;7,"",IF(AND(COUNTBLANK(シフト表!V17:AB17)=0,SUMPRODUCT(COUNTIF(シフト表!V17:AB17,KubunName)*(KubunName&lt;&gt;"")*(KubunType="休日"))=0),1,0)))</f>
        <v/>
      </c>
      <c r="AC47" s="40" t="str">
        <f>IF(AC$7="","",IF(WEEKDAY(AC$7)&lt;&gt;7,"",IF(AND(COUNTBLANK(シフト表!W17:AC17)=0,SUMPRODUCT(COUNTIF(シフト表!W17:AC17,KubunName)*(KubunName&lt;&gt;"")*(KubunType="休日"))=0),1,0)))</f>
        <v/>
      </c>
      <c r="AD47" s="40" t="str">
        <f>IF(AD$7="","",IF(WEEKDAY(AD$7)&lt;&gt;7,"",IF(AND(COUNTBLANK(シフト表!X17:AD17)=0,SUMPRODUCT(COUNTIF(シフト表!X17:AD17,KubunName)*(KubunName&lt;&gt;"")*(KubunType="休日"))=0),1,0)))</f>
        <v/>
      </c>
      <c r="AE47" s="40" t="str">
        <f>IF(AE$7="","",IF(WEEKDAY(AE$7)&lt;&gt;7,"",IF(AND(COUNTBLANK(シフト表!Y17:AE17)=0,SUMPRODUCT(COUNTIF(シフト表!Y17:AE17,KubunName)*(KubunName&lt;&gt;"")*(KubunType="休日"))=0),1,0)))</f>
        <v/>
      </c>
      <c r="AF47" s="40" t="str">
        <f>IF(AF$7="","",IF(WEEKDAY(AF$7)&lt;&gt;7,"",IF(AND(COUNTBLANK(シフト表!Z17:AF17)=0,SUMPRODUCT(COUNTIF(シフト表!Z17:AF17,KubunName)*(KubunName&lt;&gt;"")*(KubunType="休日"))=0),1,0)))</f>
        <v/>
      </c>
      <c r="AG47" s="40" t="str">
        <f>IF(AG$7="","",IF(WEEKDAY(AG$7)&lt;&gt;7,"",IF(AND(COUNTBLANK(シフト表!AA17:AG17)=0,SUMPRODUCT(COUNTIF(シフト表!AA17:AG17,KubunName)*(KubunName&lt;&gt;"")*(KubunType="休日"))=0),1,0)))</f>
        <v/>
      </c>
    </row>
    <row r="48" spans="2:33" x14ac:dyDescent="0.25">
      <c r="B48" s="39" t="str">
        <f>IF(シフト表!$B18="","",シフト表!$B18)</f>
        <v/>
      </c>
      <c r="C48" s="41" t="str">
        <f>""</f>
        <v/>
      </c>
      <c r="D48" s="41" t="str">
        <f>""</f>
        <v/>
      </c>
      <c r="E48" s="41" t="str">
        <f>""</f>
        <v/>
      </c>
      <c r="F48" s="41" t="str">
        <f>""</f>
        <v/>
      </c>
      <c r="G48" s="41" t="str">
        <f>""</f>
        <v/>
      </c>
      <c r="H48" s="41" t="str">
        <f>""</f>
        <v/>
      </c>
      <c r="I48" s="40" t="str">
        <f>IF(I$7="","",IF(WEEKDAY(I$7)&lt;&gt;7,"",IF(AND(COUNTBLANK(シフト表!C18:I18)=0,SUMPRODUCT(COUNTIF(シフト表!C18:I18,KubunName)*(KubunName&lt;&gt;"")*(KubunType="休日"))=0),1,0)))</f>
        <v/>
      </c>
      <c r="J48" s="40" t="str">
        <f>IF(J$7="","",IF(WEEKDAY(J$7)&lt;&gt;7,"",IF(AND(COUNTBLANK(シフト表!D18:J18)=0,SUMPRODUCT(COUNTIF(シフト表!D18:J18,KubunName)*(KubunName&lt;&gt;"")*(KubunType="休日"))=0),1,0)))</f>
        <v/>
      </c>
      <c r="K48" s="40" t="str">
        <f>IF(K$7="","",IF(WEEKDAY(K$7)&lt;&gt;7,"",IF(AND(COUNTBLANK(シフト表!E18:K18)=0,SUMPRODUCT(COUNTIF(シフト表!E18:K18,KubunName)*(KubunName&lt;&gt;"")*(KubunType="休日"))=0),1,0)))</f>
        <v/>
      </c>
      <c r="L48" s="40" t="str">
        <f>IF(L$7="","",IF(WEEKDAY(L$7)&lt;&gt;7,"",IF(AND(COUNTBLANK(シフト表!F18:L18)=0,SUMPRODUCT(COUNTIF(シフト表!F18:L18,KubunName)*(KubunName&lt;&gt;"")*(KubunType="休日"))=0),1,0)))</f>
        <v/>
      </c>
      <c r="M48" s="40" t="str">
        <f>IF(M$7="","",IF(WEEKDAY(M$7)&lt;&gt;7,"",IF(AND(COUNTBLANK(シフト表!G18:M18)=0,SUMPRODUCT(COUNTIF(シフト表!G18:M18,KubunName)*(KubunName&lt;&gt;"")*(KubunType="休日"))=0),1,0)))</f>
        <v/>
      </c>
      <c r="N48" s="40" t="str">
        <f>IF(N$7="","",IF(WEEKDAY(N$7)&lt;&gt;7,"",IF(AND(COUNTBLANK(シフト表!H18:N18)=0,SUMPRODUCT(COUNTIF(シフト表!H18:N18,KubunName)*(KubunName&lt;&gt;"")*(KubunType="休日"))=0),1,0)))</f>
        <v/>
      </c>
      <c r="O48" s="40" t="str">
        <f>IF(O$7="","",IF(WEEKDAY(O$7)&lt;&gt;7,"",IF(AND(COUNTBLANK(シフト表!I18:O18)=0,SUMPRODUCT(COUNTIF(シフト表!I18:O18,KubunName)*(KubunName&lt;&gt;"")*(KubunType="休日"))=0),1,0)))</f>
        <v/>
      </c>
      <c r="P48" s="40" t="str">
        <f>IF(P$7="","",IF(WEEKDAY(P$7)&lt;&gt;7,"",IF(AND(COUNTBLANK(シフト表!J18:P18)=0,SUMPRODUCT(COUNTIF(シフト表!J18:P18,KubunName)*(KubunName&lt;&gt;"")*(KubunType="休日"))=0),1,0)))</f>
        <v/>
      </c>
      <c r="Q48" s="40" t="str">
        <f>IF(Q$7="","",IF(WEEKDAY(Q$7)&lt;&gt;7,"",IF(AND(COUNTBLANK(シフト表!K18:Q18)=0,SUMPRODUCT(COUNTIF(シフト表!K18:Q18,KubunName)*(KubunName&lt;&gt;"")*(KubunType="休日"))=0),1,0)))</f>
        <v/>
      </c>
      <c r="R48" s="40" t="str">
        <f>IF(R$7="","",IF(WEEKDAY(R$7)&lt;&gt;7,"",IF(AND(COUNTBLANK(シフト表!L18:R18)=0,SUMPRODUCT(COUNTIF(シフト表!L18:R18,KubunName)*(KubunName&lt;&gt;"")*(KubunType="休日"))=0),1,0)))</f>
        <v/>
      </c>
      <c r="S48" s="40" t="str">
        <f>IF(S$7="","",IF(WEEKDAY(S$7)&lt;&gt;7,"",IF(AND(COUNTBLANK(シフト表!M18:S18)=0,SUMPRODUCT(COUNTIF(シフト表!M18:S18,KubunName)*(KubunName&lt;&gt;"")*(KubunType="休日"))=0),1,0)))</f>
        <v/>
      </c>
      <c r="T48" s="40" t="str">
        <f>IF(T$7="","",IF(WEEKDAY(T$7)&lt;&gt;7,"",IF(AND(COUNTBLANK(シフト表!N18:T18)=0,SUMPRODUCT(COUNTIF(シフト表!N18:T18,KubunName)*(KubunName&lt;&gt;"")*(KubunType="休日"))=0),1,0)))</f>
        <v/>
      </c>
      <c r="U48" s="40" t="str">
        <f>IF(U$7="","",IF(WEEKDAY(U$7)&lt;&gt;7,"",IF(AND(COUNTBLANK(シフト表!O18:U18)=0,SUMPRODUCT(COUNTIF(シフト表!O18:U18,KubunName)*(KubunName&lt;&gt;"")*(KubunType="休日"))=0),1,0)))</f>
        <v/>
      </c>
      <c r="V48" s="40" t="str">
        <f>IF(V$7="","",IF(WEEKDAY(V$7)&lt;&gt;7,"",IF(AND(COUNTBLANK(シフト表!P18:V18)=0,SUMPRODUCT(COUNTIF(シフト表!P18:V18,KubunName)*(KubunName&lt;&gt;"")*(KubunType="休日"))=0),1,0)))</f>
        <v/>
      </c>
      <c r="W48" s="40" t="str">
        <f>IF(W$7="","",IF(WEEKDAY(W$7)&lt;&gt;7,"",IF(AND(COUNTBLANK(シフト表!Q18:W18)=0,SUMPRODUCT(COUNTIF(シフト表!Q18:W18,KubunName)*(KubunName&lt;&gt;"")*(KubunType="休日"))=0),1,0)))</f>
        <v/>
      </c>
      <c r="X48" s="40" t="str">
        <f>IF(X$7="","",IF(WEEKDAY(X$7)&lt;&gt;7,"",IF(AND(COUNTBLANK(シフト表!R18:X18)=0,SUMPRODUCT(COUNTIF(シフト表!R18:X18,KubunName)*(KubunName&lt;&gt;"")*(KubunType="休日"))=0),1,0)))</f>
        <v/>
      </c>
      <c r="Y48" s="40" t="str">
        <f>IF(Y$7="","",IF(WEEKDAY(Y$7)&lt;&gt;7,"",IF(AND(COUNTBLANK(シフト表!S18:Y18)=0,SUMPRODUCT(COUNTIF(シフト表!S18:Y18,KubunName)*(KubunName&lt;&gt;"")*(KubunType="休日"))=0),1,0)))</f>
        <v/>
      </c>
      <c r="Z48" s="40" t="str">
        <f>IF(Z$7="","",IF(WEEKDAY(Z$7)&lt;&gt;7,"",IF(AND(COUNTBLANK(シフト表!T18:Z18)=0,SUMPRODUCT(COUNTIF(シフト表!T18:Z18,KubunName)*(KubunName&lt;&gt;"")*(KubunType="休日"))=0),1,0)))</f>
        <v/>
      </c>
      <c r="AA48" s="40" t="str">
        <f>IF(AA$7="","",IF(WEEKDAY(AA$7)&lt;&gt;7,"",IF(AND(COUNTBLANK(シフト表!U18:AA18)=0,SUMPRODUCT(COUNTIF(シフト表!U18:AA18,KubunName)*(KubunName&lt;&gt;"")*(KubunType="休日"))=0),1,0)))</f>
        <v/>
      </c>
      <c r="AB48" s="40" t="str">
        <f>IF(AB$7="","",IF(WEEKDAY(AB$7)&lt;&gt;7,"",IF(AND(COUNTBLANK(シフト表!V18:AB18)=0,SUMPRODUCT(COUNTIF(シフト表!V18:AB18,KubunName)*(KubunName&lt;&gt;"")*(KubunType="休日"))=0),1,0)))</f>
        <v/>
      </c>
      <c r="AC48" s="40" t="str">
        <f>IF(AC$7="","",IF(WEEKDAY(AC$7)&lt;&gt;7,"",IF(AND(COUNTBLANK(シフト表!W18:AC18)=0,SUMPRODUCT(COUNTIF(シフト表!W18:AC18,KubunName)*(KubunName&lt;&gt;"")*(KubunType="休日"))=0),1,0)))</f>
        <v/>
      </c>
      <c r="AD48" s="40" t="str">
        <f>IF(AD$7="","",IF(WEEKDAY(AD$7)&lt;&gt;7,"",IF(AND(COUNTBLANK(シフト表!X18:AD18)=0,SUMPRODUCT(COUNTIF(シフト表!X18:AD18,KubunName)*(KubunName&lt;&gt;"")*(KubunType="休日"))=0),1,0)))</f>
        <v/>
      </c>
      <c r="AE48" s="40" t="str">
        <f>IF(AE$7="","",IF(WEEKDAY(AE$7)&lt;&gt;7,"",IF(AND(COUNTBLANK(シフト表!Y18:AE18)=0,SUMPRODUCT(COUNTIF(シフト表!Y18:AE18,KubunName)*(KubunName&lt;&gt;"")*(KubunType="休日"))=0),1,0)))</f>
        <v/>
      </c>
      <c r="AF48" s="40" t="str">
        <f>IF(AF$7="","",IF(WEEKDAY(AF$7)&lt;&gt;7,"",IF(AND(COUNTBLANK(シフト表!Z18:AF18)=0,SUMPRODUCT(COUNTIF(シフト表!Z18:AF18,KubunName)*(KubunName&lt;&gt;"")*(KubunType="休日"))=0),1,0)))</f>
        <v/>
      </c>
      <c r="AG48" s="40" t="str">
        <f>IF(AG$7="","",IF(WEEKDAY(AG$7)&lt;&gt;7,"",IF(AND(COUNTBLANK(シフト表!AA18:AG18)=0,SUMPRODUCT(COUNTIF(シフト表!AA18:AG18,KubunName)*(KubunName&lt;&gt;"")*(KubunType="休日"))=0),1,0)))</f>
        <v/>
      </c>
    </row>
    <row r="49" spans="1:33" x14ac:dyDescent="0.25">
      <c r="B49" s="39" t="str">
        <f>IF(シフト表!$B19="","",シフト表!$B19)</f>
        <v/>
      </c>
      <c r="C49" s="41" t="str">
        <f>""</f>
        <v/>
      </c>
      <c r="D49" s="41" t="str">
        <f>""</f>
        <v/>
      </c>
      <c r="E49" s="41" t="str">
        <f>""</f>
        <v/>
      </c>
      <c r="F49" s="41" t="str">
        <f>""</f>
        <v/>
      </c>
      <c r="G49" s="41" t="str">
        <f>""</f>
        <v/>
      </c>
      <c r="H49" s="41" t="str">
        <f>""</f>
        <v/>
      </c>
      <c r="I49" s="40" t="str">
        <f>IF(I$7="","",IF(WEEKDAY(I$7)&lt;&gt;7,"",IF(AND(COUNTBLANK(シフト表!C19:I19)=0,SUMPRODUCT(COUNTIF(シフト表!C19:I19,KubunName)*(KubunName&lt;&gt;"")*(KubunType="休日"))=0),1,0)))</f>
        <v/>
      </c>
      <c r="J49" s="40" t="str">
        <f>IF(J$7="","",IF(WEEKDAY(J$7)&lt;&gt;7,"",IF(AND(COUNTBLANK(シフト表!D19:J19)=0,SUMPRODUCT(COUNTIF(シフト表!D19:J19,KubunName)*(KubunName&lt;&gt;"")*(KubunType="休日"))=0),1,0)))</f>
        <v/>
      </c>
      <c r="K49" s="40" t="str">
        <f>IF(K$7="","",IF(WEEKDAY(K$7)&lt;&gt;7,"",IF(AND(COUNTBLANK(シフト表!E19:K19)=0,SUMPRODUCT(COUNTIF(シフト表!E19:K19,KubunName)*(KubunName&lt;&gt;"")*(KubunType="休日"))=0),1,0)))</f>
        <v/>
      </c>
      <c r="L49" s="40" t="str">
        <f>IF(L$7="","",IF(WEEKDAY(L$7)&lt;&gt;7,"",IF(AND(COUNTBLANK(シフト表!F19:L19)=0,SUMPRODUCT(COUNTIF(シフト表!F19:L19,KubunName)*(KubunName&lt;&gt;"")*(KubunType="休日"))=0),1,0)))</f>
        <v/>
      </c>
      <c r="M49" s="40" t="str">
        <f>IF(M$7="","",IF(WEEKDAY(M$7)&lt;&gt;7,"",IF(AND(COUNTBLANK(シフト表!G19:M19)=0,SUMPRODUCT(COUNTIF(シフト表!G19:M19,KubunName)*(KubunName&lt;&gt;"")*(KubunType="休日"))=0),1,0)))</f>
        <v/>
      </c>
      <c r="N49" s="40" t="str">
        <f>IF(N$7="","",IF(WEEKDAY(N$7)&lt;&gt;7,"",IF(AND(COUNTBLANK(シフト表!H19:N19)=0,SUMPRODUCT(COUNTIF(シフト表!H19:N19,KubunName)*(KubunName&lt;&gt;"")*(KubunType="休日"))=0),1,0)))</f>
        <v/>
      </c>
      <c r="O49" s="40" t="str">
        <f>IF(O$7="","",IF(WEEKDAY(O$7)&lt;&gt;7,"",IF(AND(COUNTBLANK(シフト表!I19:O19)=0,SUMPRODUCT(COUNTIF(シフト表!I19:O19,KubunName)*(KubunName&lt;&gt;"")*(KubunType="休日"))=0),1,0)))</f>
        <v/>
      </c>
      <c r="P49" s="40" t="str">
        <f>IF(P$7="","",IF(WEEKDAY(P$7)&lt;&gt;7,"",IF(AND(COUNTBLANK(シフト表!J19:P19)=0,SUMPRODUCT(COUNTIF(シフト表!J19:P19,KubunName)*(KubunName&lt;&gt;"")*(KubunType="休日"))=0),1,0)))</f>
        <v/>
      </c>
      <c r="Q49" s="40" t="str">
        <f>IF(Q$7="","",IF(WEEKDAY(Q$7)&lt;&gt;7,"",IF(AND(COUNTBLANK(シフト表!K19:Q19)=0,SUMPRODUCT(COUNTIF(シフト表!K19:Q19,KubunName)*(KubunName&lt;&gt;"")*(KubunType="休日"))=0),1,0)))</f>
        <v/>
      </c>
      <c r="R49" s="40" t="str">
        <f>IF(R$7="","",IF(WEEKDAY(R$7)&lt;&gt;7,"",IF(AND(COUNTBLANK(シフト表!L19:R19)=0,SUMPRODUCT(COUNTIF(シフト表!L19:R19,KubunName)*(KubunName&lt;&gt;"")*(KubunType="休日"))=0),1,0)))</f>
        <v/>
      </c>
      <c r="S49" s="40" t="str">
        <f>IF(S$7="","",IF(WEEKDAY(S$7)&lt;&gt;7,"",IF(AND(COUNTBLANK(シフト表!M19:S19)=0,SUMPRODUCT(COUNTIF(シフト表!M19:S19,KubunName)*(KubunName&lt;&gt;"")*(KubunType="休日"))=0),1,0)))</f>
        <v/>
      </c>
      <c r="T49" s="40" t="str">
        <f>IF(T$7="","",IF(WEEKDAY(T$7)&lt;&gt;7,"",IF(AND(COUNTBLANK(シフト表!N19:T19)=0,SUMPRODUCT(COUNTIF(シフト表!N19:T19,KubunName)*(KubunName&lt;&gt;"")*(KubunType="休日"))=0),1,0)))</f>
        <v/>
      </c>
      <c r="U49" s="40" t="str">
        <f>IF(U$7="","",IF(WEEKDAY(U$7)&lt;&gt;7,"",IF(AND(COUNTBLANK(シフト表!O19:U19)=0,SUMPRODUCT(COUNTIF(シフト表!O19:U19,KubunName)*(KubunName&lt;&gt;"")*(KubunType="休日"))=0),1,0)))</f>
        <v/>
      </c>
      <c r="V49" s="40" t="str">
        <f>IF(V$7="","",IF(WEEKDAY(V$7)&lt;&gt;7,"",IF(AND(COUNTBLANK(シフト表!P19:V19)=0,SUMPRODUCT(COUNTIF(シフト表!P19:V19,KubunName)*(KubunName&lt;&gt;"")*(KubunType="休日"))=0),1,0)))</f>
        <v/>
      </c>
      <c r="W49" s="40" t="str">
        <f>IF(W$7="","",IF(WEEKDAY(W$7)&lt;&gt;7,"",IF(AND(COUNTBLANK(シフト表!Q19:W19)=0,SUMPRODUCT(COUNTIF(シフト表!Q19:W19,KubunName)*(KubunName&lt;&gt;"")*(KubunType="休日"))=0),1,0)))</f>
        <v/>
      </c>
      <c r="X49" s="40" t="str">
        <f>IF(X$7="","",IF(WEEKDAY(X$7)&lt;&gt;7,"",IF(AND(COUNTBLANK(シフト表!R19:X19)=0,SUMPRODUCT(COUNTIF(シフト表!R19:X19,KubunName)*(KubunName&lt;&gt;"")*(KubunType="休日"))=0),1,0)))</f>
        <v/>
      </c>
      <c r="Y49" s="40" t="str">
        <f>IF(Y$7="","",IF(WEEKDAY(Y$7)&lt;&gt;7,"",IF(AND(COUNTBLANK(シフト表!S19:Y19)=0,SUMPRODUCT(COUNTIF(シフト表!S19:Y19,KubunName)*(KubunName&lt;&gt;"")*(KubunType="休日"))=0),1,0)))</f>
        <v/>
      </c>
      <c r="Z49" s="40" t="str">
        <f>IF(Z$7="","",IF(WEEKDAY(Z$7)&lt;&gt;7,"",IF(AND(COUNTBLANK(シフト表!T19:Z19)=0,SUMPRODUCT(COUNTIF(シフト表!T19:Z19,KubunName)*(KubunName&lt;&gt;"")*(KubunType="休日"))=0),1,0)))</f>
        <v/>
      </c>
      <c r="AA49" s="40" t="str">
        <f>IF(AA$7="","",IF(WEEKDAY(AA$7)&lt;&gt;7,"",IF(AND(COUNTBLANK(シフト表!U19:AA19)=0,SUMPRODUCT(COUNTIF(シフト表!U19:AA19,KubunName)*(KubunName&lt;&gt;"")*(KubunType="休日"))=0),1,0)))</f>
        <v/>
      </c>
      <c r="AB49" s="40" t="str">
        <f>IF(AB$7="","",IF(WEEKDAY(AB$7)&lt;&gt;7,"",IF(AND(COUNTBLANK(シフト表!V19:AB19)=0,SUMPRODUCT(COUNTIF(シフト表!V19:AB19,KubunName)*(KubunName&lt;&gt;"")*(KubunType="休日"))=0),1,0)))</f>
        <v/>
      </c>
      <c r="AC49" s="40" t="str">
        <f>IF(AC$7="","",IF(WEEKDAY(AC$7)&lt;&gt;7,"",IF(AND(COUNTBLANK(シフト表!W19:AC19)=0,SUMPRODUCT(COUNTIF(シフト表!W19:AC19,KubunName)*(KubunName&lt;&gt;"")*(KubunType="休日"))=0),1,0)))</f>
        <v/>
      </c>
      <c r="AD49" s="40" t="str">
        <f>IF(AD$7="","",IF(WEEKDAY(AD$7)&lt;&gt;7,"",IF(AND(COUNTBLANK(シフト表!X19:AD19)=0,SUMPRODUCT(COUNTIF(シフト表!X19:AD19,KubunName)*(KubunName&lt;&gt;"")*(KubunType="休日"))=0),1,0)))</f>
        <v/>
      </c>
      <c r="AE49" s="40" t="str">
        <f>IF(AE$7="","",IF(WEEKDAY(AE$7)&lt;&gt;7,"",IF(AND(COUNTBLANK(シフト表!Y19:AE19)=0,SUMPRODUCT(COUNTIF(シフト表!Y19:AE19,KubunName)*(KubunName&lt;&gt;"")*(KubunType="休日"))=0),1,0)))</f>
        <v/>
      </c>
      <c r="AF49" s="40" t="str">
        <f>IF(AF$7="","",IF(WEEKDAY(AF$7)&lt;&gt;7,"",IF(AND(COUNTBLANK(シフト表!Z19:AF19)=0,SUMPRODUCT(COUNTIF(シフト表!Z19:AF19,KubunName)*(KubunName&lt;&gt;"")*(KubunType="休日"))=0),1,0)))</f>
        <v/>
      </c>
      <c r="AG49" s="40" t="str">
        <f>IF(AG$7="","",IF(WEEKDAY(AG$7)&lt;&gt;7,"",IF(AND(COUNTBLANK(シフト表!AA19:AG19)=0,SUMPRODUCT(COUNTIF(シフト表!AA19:AG19,KubunName)*(KubunName&lt;&gt;"")*(KubunType="休日"))=0),1,0)))</f>
        <v/>
      </c>
    </row>
    <row r="50" spans="1:33" x14ac:dyDescent="0.25">
      <c r="B50" s="39" t="str">
        <f>IF(シフト表!$B20="","",シフト表!$B20)</f>
        <v/>
      </c>
      <c r="C50" s="41" t="str">
        <f>""</f>
        <v/>
      </c>
      <c r="D50" s="41" t="str">
        <f>""</f>
        <v/>
      </c>
      <c r="E50" s="41" t="str">
        <f>""</f>
        <v/>
      </c>
      <c r="F50" s="41" t="str">
        <f>""</f>
        <v/>
      </c>
      <c r="G50" s="41" t="str">
        <f>""</f>
        <v/>
      </c>
      <c r="H50" s="41" t="str">
        <f>""</f>
        <v/>
      </c>
      <c r="I50" s="40" t="str">
        <f>IF(I$7="","",IF(WEEKDAY(I$7)&lt;&gt;7,"",IF(AND(COUNTBLANK(シフト表!C20:I20)=0,SUMPRODUCT(COUNTIF(シフト表!C20:I20,KubunName)*(KubunName&lt;&gt;"")*(KubunType="休日"))=0),1,0)))</f>
        <v/>
      </c>
      <c r="J50" s="40" t="str">
        <f>IF(J$7="","",IF(WEEKDAY(J$7)&lt;&gt;7,"",IF(AND(COUNTBLANK(シフト表!D20:J20)=0,SUMPRODUCT(COUNTIF(シフト表!D20:J20,KubunName)*(KubunName&lt;&gt;"")*(KubunType="休日"))=0),1,0)))</f>
        <v/>
      </c>
      <c r="K50" s="40" t="str">
        <f>IF(K$7="","",IF(WEEKDAY(K$7)&lt;&gt;7,"",IF(AND(COUNTBLANK(シフト表!E20:K20)=0,SUMPRODUCT(COUNTIF(シフト表!E20:K20,KubunName)*(KubunName&lt;&gt;"")*(KubunType="休日"))=0),1,0)))</f>
        <v/>
      </c>
      <c r="L50" s="40" t="str">
        <f>IF(L$7="","",IF(WEEKDAY(L$7)&lt;&gt;7,"",IF(AND(COUNTBLANK(シフト表!F20:L20)=0,SUMPRODUCT(COUNTIF(シフト表!F20:L20,KubunName)*(KubunName&lt;&gt;"")*(KubunType="休日"))=0),1,0)))</f>
        <v/>
      </c>
      <c r="M50" s="40" t="str">
        <f>IF(M$7="","",IF(WEEKDAY(M$7)&lt;&gt;7,"",IF(AND(COUNTBLANK(シフト表!G20:M20)=0,SUMPRODUCT(COUNTIF(シフト表!G20:M20,KubunName)*(KubunName&lt;&gt;"")*(KubunType="休日"))=0),1,0)))</f>
        <v/>
      </c>
      <c r="N50" s="40" t="str">
        <f>IF(N$7="","",IF(WEEKDAY(N$7)&lt;&gt;7,"",IF(AND(COUNTBLANK(シフト表!H20:N20)=0,SUMPRODUCT(COUNTIF(シフト表!H20:N20,KubunName)*(KubunName&lt;&gt;"")*(KubunType="休日"))=0),1,0)))</f>
        <v/>
      </c>
      <c r="O50" s="40" t="str">
        <f>IF(O$7="","",IF(WEEKDAY(O$7)&lt;&gt;7,"",IF(AND(COUNTBLANK(シフト表!I20:O20)=0,SUMPRODUCT(COUNTIF(シフト表!I20:O20,KubunName)*(KubunName&lt;&gt;"")*(KubunType="休日"))=0),1,0)))</f>
        <v/>
      </c>
      <c r="P50" s="40" t="str">
        <f>IF(P$7="","",IF(WEEKDAY(P$7)&lt;&gt;7,"",IF(AND(COUNTBLANK(シフト表!J20:P20)=0,SUMPRODUCT(COUNTIF(シフト表!J20:P20,KubunName)*(KubunName&lt;&gt;"")*(KubunType="休日"))=0),1,0)))</f>
        <v/>
      </c>
      <c r="Q50" s="40" t="str">
        <f>IF(Q$7="","",IF(WEEKDAY(Q$7)&lt;&gt;7,"",IF(AND(COUNTBLANK(シフト表!K20:Q20)=0,SUMPRODUCT(COUNTIF(シフト表!K20:Q20,KubunName)*(KubunName&lt;&gt;"")*(KubunType="休日"))=0),1,0)))</f>
        <v/>
      </c>
      <c r="R50" s="40" t="str">
        <f>IF(R$7="","",IF(WEEKDAY(R$7)&lt;&gt;7,"",IF(AND(COUNTBLANK(シフト表!L20:R20)=0,SUMPRODUCT(COUNTIF(シフト表!L20:R20,KubunName)*(KubunName&lt;&gt;"")*(KubunType="休日"))=0),1,0)))</f>
        <v/>
      </c>
      <c r="S50" s="40" t="str">
        <f>IF(S$7="","",IF(WEEKDAY(S$7)&lt;&gt;7,"",IF(AND(COUNTBLANK(シフト表!M20:S20)=0,SUMPRODUCT(COUNTIF(シフト表!M20:S20,KubunName)*(KubunName&lt;&gt;"")*(KubunType="休日"))=0),1,0)))</f>
        <v/>
      </c>
      <c r="T50" s="40" t="str">
        <f>IF(T$7="","",IF(WEEKDAY(T$7)&lt;&gt;7,"",IF(AND(COUNTBLANK(シフト表!N20:T20)=0,SUMPRODUCT(COUNTIF(シフト表!N20:T20,KubunName)*(KubunName&lt;&gt;"")*(KubunType="休日"))=0),1,0)))</f>
        <v/>
      </c>
      <c r="U50" s="40" t="str">
        <f>IF(U$7="","",IF(WEEKDAY(U$7)&lt;&gt;7,"",IF(AND(COUNTBLANK(シフト表!O20:U20)=0,SUMPRODUCT(COUNTIF(シフト表!O20:U20,KubunName)*(KubunName&lt;&gt;"")*(KubunType="休日"))=0),1,0)))</f>
        <v/>
      </c>
      <c r="V50" s="40" t="str">
        <f>IF(V$7="","",IF(WEEKDAY(V$7)&lt;&gt;7,"",IF(AND(COUNTBLANK(シフト表!P20:V20)=0,SUMPRODUCT(COUNTIF(シフト表!P20:V20,KubunName)*(KubunName&lt;&gt;"")*(KubunType="休日"))=0),1,0)))</f>
        <v/>
      </c>
      <c r="W50" s="40" t="str">
        <f>IF(W$7="","",IF(WEEKDAY(W$7)&lt;&gt;7,"",IF(AND(COUNTBLANK(シフト表!Q20:W20)=0,SUMPRODUCT(COUNTIF(シフト表!Q20:W20,KubunName)*(KubunName&lt;&gt;"")*(KubunType="休日"))=0),1,0)))</f>
        <v/>
      </c>
      <c r="X50" s="40" t="str">
        <f>IF(X$7="","",IF(WEEKDAY(X$7)&lt;&gt;7,"",IF(AND(COUNTBLANK(シフト表!R20:X20)=0,SUMPRODUCT(COUNTIF(シフト表!R20:X20,KubunName)*(KubunName&lt;&gt;"")*(KubunType="休日"))=0),1,0)))</f>
        <v/>
      </c>
      <c r="Y50" s="40" t="str">
        <f>IF(Y$7="","",IF(WEEKDAY(Y$7)&lt;&gt;7,"",IF(AND(COUNTBLANK(シフト表!S20:Y20)=0,SUMPRODUCT(COUNTIF(シフト表!S20:Y20,KubunName)*(KubunName&lt;&gt;"")*(KubunType="休日"))=0),1,0)))</f>
        <v/>
      </c>
      <c r="Z50" s="40" t="str">
        <f>IF(Z$7="","",IF(WEEKDAY(Z$7)&lt;&gt;7,"",IF(AND(COUNTBLANK(シフト表!T20:Z20)=0,SUMPRODUCT(COUNTIF(シフト表!T20:Z20,KubunName)*(KubunName&lt;&gt;"")*(KubunType="休日"))=0),1,0)))</f>
        <v/>
      </c>
      <c r="AA50" s="40" t="str">
        <f>IF(AA$7="","",IF(WEEKDAY(AA$7)&lt;&gt;7,"",IF(AND(COUNTBLANK(シフト表!U20:AA20)=0,SUMPRODUCT(COUNTIF(シフト表!U20:AA20,KubunName)*(KubunName&lt;&gt;"")*(KubunType="休日"))=0),1,0)))</f>
        <v/>
      </c>
      <c r="AB50" s="40" t="str">
        <f>IF(AB$7="","",IF(WEEKDAY(AB$7)&lt;&gt;7,"",IF(AND(COUNTBLANK(シフト表!V20:AB20)=0,SUMPRODUCT(COUNTIF(シフト表!V20:AB20,KubunName)*(KubunName&lt;&gt;"")*(KubunType="休日"))=0),1,0)))</f>
        <v/>
      </c>
      <c r="AC50" s="40" t="str">
        <f>IF(AC$7="","",IF(WEEKDAY(AC$7)&lt;&gt;7,"",IF(AND(COUNTBLANK(シフト表!W20:AC20)=0,SUMPRODUCT(COUNTIF(シフト表!W20:AC20,KubunName)*(KubunName&lt;&gt;"")*(KubunType="休日"))=0),1,0)))</f>
        <v/>
      </c>
      <c r="AD50" s="40" t="str">
        <f>IF(AD$7="","",IF(WEEKDAY(AD$7)&lt;&gt;7,"",IF(AND(COUNTBLANK(シフト表!X20:AD20)=0,SUMPRODUCT(COUNTIF(シフト表!X20:AD20,KubunName)*(KubunName&lt;&gt;"")*(KubunType="休日"))=0),1,0)))</f>
        <v/>
      </c>
      <c r="AE50" s="40" t="str">
        <f>IF(AE$7="","",IF(WEEKDAY(AE$7)&lt;&gt;7,"",IF(AND(COUNTBLANK(シフト表!Y20:AE20)=0,SUMPRODUCT(COUNTIF(シフト表!Y20:AE20,KubunName)*(KubunName&lt;&gt;"")*(KubunType="休日"))=0),1,0)))</f>
        <v/>
      </c>
      <c r="AF50" s="40" t="str">
        <f>IF(AF$7="","",IF(WEEKDAY(AF$7)&lt;&gt;7,"",IF(AND(COUNTBLANK(シフト表!Z20:AF20)=0,SUMPRODUCT(COUNTIF(シフト表!Z20:AF20,KubunName)*(KubunName&lt;&gt;"")*(KubunType="休日"))=0),1,0)))</f>
        <v/>
      </c>
      <c r="AG50" s="40" t="str">
        <f>IF(AG$7="","",IF(WEEKDAY(AG$7)&lt;&gt;7,"",IF(AND(COUNTBLANK(シフト表!AA20:AG20)=0,SUMPRODUCT(COUNTIF(シフト表!AA20:AG20,KubunName)*(KubunName&lt;&gt;"")*(KubunType="休日"))=0),1,0)))</f>
        <v/>
      </c>
    </row>
    <row r="51" spans="1:33" x14ac:dyDescent="0.25">
      <c r="B51" s="39" t="str">
        <f>IF(シフト表!$B21="","",シフト表!$B21)</f>
        <v/>
      </c>
      <c r="C51" s="41" t="str">
        <f>""</f>
        <v/>
      </c>
      <c r="D51" s="41" t="str">
        <f>""</f>
        <v/>
      </c>
      <c r="E51" s="41" t="str">
        <f>""</f>
        <v/>
      </c>
      <c r="F51" s="41" t="str">
        <f>""</f>
        <v/>
      </c>
      <c r="G51" s="41" t="str">
        <f>""</f>
        <v/>
      </c>
      <c r="H51" s="41" t="str">
        <f>""</f>
        <v/>
      </c>
      <c r="I51" s="40" t="str">
        <f>IF(I$7="","",IF(WEEKDAY(I$7)&lt;&gt;7,"",IF(AND(COUNTBLANK(シフト表!C21:I21)=0,SUMPRODUCT(COUNTIF(シフト表!C21:I21,KubunName)*(KubunName&lt;&gt;"")*(KubunType="休日"))=0),1,0)))</f>
        <v/>
      </c>
      <c r="J51" s="40" t="str">
        <f>IF(J$7="","",IF(WEEKDAY(J$7)&lt;&gt;7,"",IF(AND(COUNTBLANK(シフト表!D21:J21)=0,SUMPRODUCT(COUNTIF(シフト表!D21:J21,KubunName)*(KubunName&lt;&gt;"")*(KubunType="休日"))=0),1,0)))</f>
        <v/>
      </c>
      <c r="K51" s="40" t="str">
        <f>IF(K$7="","",IF(WEEKDAY(K$7)&lt;&gt;7,"",IF(AND(COUNTBLANK(シフト表!E21:K21)=0,SUMPRODUCT(COUNTIF(シフト表!E21:K21,KubunName)*(KubunName&lt;&gt;"")*(KubunType="休日"))=0),1,0)))</f>
        <v/>
      </c>
      <c r="L51" s="40" t="str">
        <f>IF(L$7="","",IF(WEEKDAY(L$7)&lt;&gt;7,"",IF(AND(COUNTBLANK(シフト表!F21:L21)=0,SUMPRODUCT(COUNTIF(シフト表!F21:L21,KubunName)*(KubunName&lt;&gt;"")*(KubunType="休日"))=0),1,0)))</f>
        <v/>
      </c>
      <c r="M51" s="40" t="str">
        <f>IF(M$7="","",IF(WEEKDAY(M$7)&lt;&gt;7,"",IF(AND(COUNTBLANK(シフト表!G21:M21)=0,SUMPRODUCT(COUNTIF(シフト表!G21:M21,KubunName)*(KubunName&lt;&gt;"")*(KubunType="休日"))=0),1,0)))</f>
        <v/>
      </c>
      <c r="N51" s="40" t="str">
        <f>IF(N$7="","",IF(WEEKDAY(N$7)&lt;&gt;7,"",IF(AND(COUNTBLANK(シフト表!H21:N21)=0,SUMPRODUCT(COUNTIF(シフト表!H21:N21,KubunName)*(KubunName&lt;&gt;"")*(KubunType="休日"))=0),1,0)))</f>
        <v/>
      </c>
      <c r="O51" s="40" t="str">
        <f>IF(O$7="","",IF(WEEKDAY(O$7)&lt;&gt;7,"",IF(AND(COUNTBLANK(シフト表!I21:O21)=0,SUMPRODUCT(COUNTIF(シフト表!I21:O21,KubunName)*(KubunName&lt;&gt;"")*(KubunType="休日"))=0),1,0)))</f>
        <v/>
      </c>
      <c r="P51" s="40" t="str">
        <f>IF(P$7="","",IF(WEEKDAY(P$7)&lt;&gt;7,"",IF(AND(COUNTBLANK(シフト表!J21:P21)=0,SUMPRODUCT(COUNTIF(シフト表!J21:P21,KubunName)*(KubunName&lt;&gt;"")*(KubunType="休日"))=0),1,0)))</f>
        <v/>
      </c>
      <c r="Q51" s="40" t="str">
        <f>IF(Q$7="","",IF(WEEKDAY(Q$7)&lt;&gt;7,"",IF(AND(COUNTBLANK(シフト表!K21:Q21)=0,SUMPRODUCT(COUNTIF(シフト表!K21:Q21,KubunName)*(KubunName&lt;&gt;"")*(KubunType="休日"))=0),1,0)))</f>
        <v/>
      </c>
      <c r="R51" s="40" t="str">
        <f>IF(R$7="","",IF(WEEKDAY(R$7)&lt;&gt;7,"",IF(AND(COUNTBLANK(シフト表!L21:R21)=0,SUMPRODUCT(COUNTIF(シフト表!L21:R21,KubunName)*(KubunName&lt;&gt;"")*(KubunType="休日"))=0),1,0)))</f>
        <v/>
      </c>
      <c r="S51" s="40" t="str">
        <f>IF(S$7="","",IF(WEEKDAY(S$7)&lt;&gt;7,"",IF(AND(COUNTBLANK(シフト表!M21:S21)=0,SUMPRODUCT(COUNTIF(シフト表!M21:S21,KubunName)*(KubunName&lt;&gt;"")*(KubunType="休日"))=0),1,0)))</f>
        <v/>
      </c>
      <c r="T51" s="40" t="str">
        <f>IF(T$7="","",IF(WEEKDAY(T$7)&lt;&gt;7,"",IF(AND(COUNTBLANK(シフト表!N21:T21)=0,SUMPRODUCT(COUNTIF(シフト表!N21:T21,KubunName)*(KubunName&lt;&gt;"")*(KubunType="休日"))=0),1,0)))</f>
        <v/>
      </c>
      <c r="U51" s="40" t="str">
        <f>IF(U$7="","",IF(WEEKDAY(U$7)&lt;&gt;7,"",IF(AND(COUNTBLANK(シフト表!O21:U21)=0,SUMPRODUCT(COUNTIF(シフト表!O21:U21,KubunName)*(KubunName&lt;&gt;"")*(KubunType="休日"))=0),1,0)))</f>
        <v/>
      </c>
      <c r="V51" s="40" t="str">
        <f>IF(V$7="","",IF(WEEKDAY(V$7)&lt;&gt;7,"",IF(AND(COUNTBLANK(シフト表!P21:V21)=0,SUMPRODUCT(COUNTIF(シフト表!P21:V21,KubunName)*(KubunName&lt;&gt;"")*(KubunType="休日"))=0),1,0)))</f>
        <v/>
      </c>
      <c r="W51" s="40" t="str">
        <f>IF(W$7="","",IF(WEEKDAY(W$7)&lt;&gt;7,"",IF(AND(COUNTBLANK(シフト表!Q21:W21)=0,SUMPRODUCT(COUNTIF(シフト表!Q21:W21,KubunName)*(KubunName&lt;&gt;"")*(KubunType="休日"))=0),1,0)))</f>
        <v/>
      </c>
      <c r="X51" s="40" t="str">
        <f>IF(X$7="","",IF(WEEKDAY(X$7)&lt;&gt;7,"",IF(AND(COUNTBLANK(シフト表!R21:X21)=0,SUMPRODUCT(COUNTIF(シフト表!R21:X21,KubunName)*(KubunName&lt;&gt;"")*(KubunType="休日"))=0),1,0)))</f>
        <v/>
      </c>
      <c r="Y51" s="40" t="str">
        <f>IF(Y$7="","",IF(WEEKDAY(Y$7)&lt;&gt;7,"",IF(AND(COUNTBLANK(シフト表!S21:Y21)=0,SUMPRODUCT(COUNTIF(シフト表!S21:Y21,KubunName)*(KubunName&lt;&gt;"")*(KubunType="休日"))=0),1,0)))</f>
        <v/>
      </c>
      <c r="Z51" s="40" t="str">
        <f>IF(Z$7="","",IF(WEEKDAY(Z$7)&lt;&gt;7,"",IF(AND(COUNTBLANK(シフト表!T21:Z21)=0,SUMPRODUCT(COUNTIF(シフト表!T21:Z21,KubunName)*(KubunName&lt;&gt;"")*(KubunType="休日"))=0),1,0)))</f>
        <v/>
      </c>
      <c r="AA51" s="40" t="str">
        <f>IF(AA$7="","",IF(WEEKDAY(AA$7)&lt;&gt;7,"",IF(AND(COUNTBLANK(シフト表!U21:AA21)=0,SUMPRODUCT(COUNTIF(シフト表!U21:AA21,KubunName)*(KubunName&lt;&gt;"")*(KubunType="休日"))=0),1,0)))</f>
        <v/>
      </c>
      <c r="AB51" s="40" t="str">
        <f>IF(AB$7="","",IF(WEEKDAY(AB$7)&lt;&gt;7,"",IF(AND(COUNTBLANK(シフト表!V21:AB21)=0,SUMPRODUCT(COUNTIF(シフト表!V21:AB21,KubunName)*(KubunName&lt;&gt;"")*(KubunType="休日"))=0),1,0)))</f>
        <v/>
      </c>
      <c r="AC51" s="40" t="str">
        <f>IF(AC$7="","",IF(WEEKDAY(AC$7)&lt;&gt;7,"",IF(AND(COUNTBLANK(シフト表!W21:AC21)=0,SUMPRODUCT(COUNTIF(シフト表!W21:AC21,KubunName)*(KubunName&lt;&gt;"")*(KubunType="休日"))=0),1,0)))</f>
        <v/>
      </c>
      <c r="AD51" s="40" t="str">
        <f>IF(AD$7="","",IF(WEEKDAY(AD$7)&lt;&gt;7,"",IF(AND(COUNTBLANK(シフト表!X21:AD21)=0,SUMPRODUCT(COUNTIF(シフト表!X21:AD21,KubunName)*(KubunName&lt;&gt;"")*(KubunType="休日"))=0),1,0)))</f>
        <v/>
      </c>
      <c r="AE51" s="40" t="str">
        <f>IF(AE$7="","",IF(WEEKDAY(AE$7)&lt;&gt;7,"",IF(AND(COUNTBLANK(シフト表!Y21:AE21)=0,SUMPRODUCT(COUNTIF(シフト表!Y21:AE21,KubunName)*(KubunName&lt;&gt;"")*(KubunType="休日"))=0),1,0)))</f>
        <v/>
      </c>
      <c r="AF51" s="40" t="str">
        <f>IF(AF$7="","",IF(WEEKDAY(AF$7)&lt;&gt;7,"",IF(AND(COUNTBLANK(シフト表!Z21:AF21)=0,SUMPRODUCT(COUNTIF(シフト表!Z21:AF21,KubunName)*(KubunName&lt;&gt;"")*(KubunType="休日"))=0),1,0)))</f>
        <v/>
      </c>
      <c r="AG51" s="40" t="str">
        <f>IF(AG$7="","",IF(WEEKDAY(AG$7)&lt;&gt;7,"",IF(AND(COUNTBLANK(シフト表!AA21:AG21)=0,SUMPRODUCT(COUNTIF(シフト表!AA21:AG21,KubunName)*(KubunName&lt;&gt;"")*(KubunType="休日"))=0),1,0)))</f>
        <v/>
      </c>
    </row>
    <row r="52" spans="1:33" x14ac:dyDescent="0.25">
      <c r="B52" s="39" t="str">
        <f>IF(シフト表!$B22="","",シフト表!$B22)</f>
        <v/>
      </c>
      <c r="C52" s="41" t="str">
        <f>""</f>
        <v/>
      </c>
      <c r="D52" s="41" t="str">
        <f>""</f>
        <v/>
      </c>
      <c r="E52" s="41" t="str">
        <f>""</f>
        <v/>
      </c>
      <c r="F52" s="41" t="str">
        <f>""</f>
        <v/>
      </c>
      <c r="G52" s="41" t="str">
        <f>""</f>
        <v/>
      </c>
      <c r="H52" s="41" t="str">
        <f>""</f>
        <v/>
      </c>
      <c r="I52" s="40" t="str">
        <f>IF(I$7="","",IF(WEEKDAY(I$7)&lt;&gt;7,"",IF(AND(COUNTBLANK(シフト表!C22:I22)=0,SUMPRODUCT(COUNTIF(シフト表!C22:I22,KubunName)*(KubunName&lt;&gt;"")*(KubunType="休日"))=0),1,0)))</f>
        <v/>
      </c>
      <c r="J52" s="40" t="str">
        <f>IF(J$7="","",IF(WEEKDAY(J$7)&lt;&gt;7,"",IF(AND(COUNTBLANK(シフト表!D22:J22)=0,SUMPRODUCT(COUNTIF(シフト表!D22:J22,KubunName)*(KubunName&lt;&gt;"")*(KubunType="休日"))=0),1,0)))</f>
        <v/>
      </c>
      <c r="K52" s="40" t="str">
        <f>IF(K$7="","",IF(WEEKDAY(K$7)&lt;&gt;7,"",IF(AND(COUNTBLANK(シフト表!E22:K22)=0,SUMPRODUCT(COUNTIF(シフト表!E22:K22,KubunName)*(KubunName&lt;&gt;"")*(KubunType="休日"))=0),1,0)))</f>
        <v/>
      </c>
      <c r="L52" s="40" t="str">
        <f>IF(L$7="","",IF(WEEKDAY(L$7)&lt;&gt;7,"",IF(AND(COUNTBLANK(シフト表!F22:L22)=0,SUMPRODUCT(COUNTIF(シフト表!F22:L22,KubunName)*(KubunName&lt;&gt;"")*(KubunType="休日"))=0),1,0)))</f>
        <v/>
      </c>
      <c r="M52" s="40" t="str">
        <f>IF(M$7="","",IF(WEEKDAY(M$7)&lt;&gt;7,"",IF(AND(COUNTBLANK(シフト表!G22:M22)=0,SUMPRODUCT(COUNTIF(シフト表!G22:M22,KubunName)*(KubunName&lt;&gt;"")*(KubunType="休日"))=0),1,0)))</f>
        <v/>
      </c>
      <c r="N52" s="40" t="str">
        <f>IF(N$7="","",IF(WEEKDAY(N$7)&lt;&gt;7,"",IF(AND(COUNTBLANK(シフト表!H22:N22)=0,SUMPRODUCT(COUNTIF(シフト表!H22:N22,KubunName)*(KubunName&lt;&gt;"")*(KubunType="休日"))=0),1,0)))</f>
        <v/>
      </c>
      <c r="O52" s="40" t="str">
        <f>IF(O$7="","",IF(WEEKDAY(O$7)&lt;&gt;7,"",IF(AND(COUNTBLANK(シフト表!I22:O22)=0,SUMPRODUCT(COUNTIF(シフト表!I22:O22,KubunName)*(KubunName&lt;&gt;"")*(KubunType="休日"))=0),1,0)))</f>
        <v/>
      </c>
      <c r="P52" s="40" t="str">
        <f>IF(P$7="","",IF(WEEKDAY(P$7)&lt;&gt;7,"",IF(AND(COUNTBLANK(シフト表!J22:P22)=0,SUMPRODUCT(COUNTIF(シフト表!J22:P22,KubunName)*(KubunName&lt;&gt;"")*(KubunType="休日"))=0),1,0)))</f>
        <v/>
      </c>
      <c r="Q52" s="40" t="str">
        <f>IF(Q$7="","",IF(WEEKDAY(Q$7)&lt;&gt;7,"",IF(AND(COUNTBLANK(シフト表!K22:Q22)=0,SUMPRODUCT(COUNTIF(シフト表!K22:Q22,KubunName)*(KubunName&lt;&gt;"")*(KubunType="休日"))=0),1,0)))</f>
        <v/>
      </c>
      <c r="R52" s="40" t="str">
        <f>IF(R$7="","",IF(WEEKDAY(R$7)&lt;&gt;7,"",IF(AND(COUNTBLANK(シフト表!L22:R22)=0,SUMPRODUCT(COUNTIF(シフト表!L22:R22,KubunName)*(KubunName&lt;&gt;"")*(KubunType="休日"))=0),1,0)))</f>
        <v/>
      </c>
      <c r="S52" s="40" t="str">
        <f>IF(S$7="","",IF(WEEKDAY(S$7)&lt;&gt;7,"",IF(AND(COUNTBLANK(シフト表!M22:S22)=0,SUMPRODUCT(COUNTIF(シフト表!M22:S22,KubunName)*(KubunName&lt;&gt;"")*(KubunType="休日"))=0),1,0)))</f>
        <v/>
      </c>
      <c r="T52" s="40" t="str">
        <f>IF(T$7="","",IF(WEEKDAY(T$7)&lt;&gt;7,"",IF(AND(COUNTBLANK(シフト表!N22:T22)=0,SUMPRODUCT(COUNTIF(シフト表!N22:T22,KubunName)*(KubunName&lt;&gt;"")*(KubunType="休日"))=0),1,0)))</f>
        <v/>
      </c>
      <c r="U52" s="40" t="str">
        <f>IF(U$7="","",IF(WEEKDAY(U$7)&lt;&gt;7,"",IF(AND(COUNTBLANK(シフト表!O22:U22)=0,SUMPRODUCT(COUNTIF(シフト表!O22:U22,KubunName)*(KubunName&lt;&gt;"")*(KubunType="休日"))=0),1,0)))</f>
        <v/>
      </c>
      <c r="V52" s="40" t="str">
        <f>IF(V$7="","",IF(WEEKDAY(V$7)&lt;&gt;7,"",IF(AND(COUNTBLANK(シフト表!P22:V22)=0,SUMPRODUCT(COUNTIF(シフト表!P22:V22,KubunName)*(KubunName&lt;&gt;"")*(KubunType="休日"))=0),1,0)))</f>
        <v/>
      </c>
      <c r="W52" s="40" t="str">
        <f>IF(W$7="","",IF(WEEKDAY(W$7)&lt;&gt;7,"",IF(AND(COUNTBLANK(シフト表!Q22:W22)=0,SUMPRODUCT(COUNTIF(シフト表!Q22:W22,KubunName)*(KubunName&lt;&gt;"")*(KubunType="休日"))=0),1,0)))</f>
        <v/>
      </c>
      <c r="X52" s="40" t="str">
        <f>IF(X$7="","",IF(WEEKDAY(X$7)&lt;&gt;7,"",IF(AND(COUNTBLANK(シフト表!R22:X22)=0,SUMPRODUCT(COUNTIF(シフト表!R22:X22,KubunName)*(KubunName&lt;&gt;"")*(KubunType="休日"))=0),1,0)))</f>
        <v/>
      </c>
      <c r="Y52" s="40" t="str">
        <f>IF(Y$7="","",IF(WEEKDAY(Y$7)&lt;&gt;7,"",IF(AND(COUNTBLANK(シフト表!S22:Y22)=0,SUMPRODUCT(COUNTIF(シフト表!S22:Y22,KubunName)*(KubunName&lt;&gt;"")*(KubunType="休日"))=0),1,0)))</f>
        <v/>
      </c>
      <c r="Z52" s="40" t="str">
        <f>IF(Z$7="","",IF(WEEKDAY(Z$7)&lt;&gt;7,"",IF(AND(COUNTBLANK(シフト表!T22:Z22)=0,SUMPRODUCT(COUNTIF(シフト表!T22:Z22,KubunName)*(KubunName&lt;&gt;"")*(KubunType="休日"))=0),1,0)))</f>
        <v/>
      </c>
      <c r="AA52" s="40" t="str">
        <f>IF(AA$7="","",IF(WEEKDAY(AA$7)&lt;&gt;7,"",IF(AND(COUNTBLANK(シフト表!U22:AA22)=0,SUMPRODUCT(COUNTIF(シフト表!U22:AA22,KubunName)*(KubunName&lt;&gt;"")*(KubunType="休日"))=0),1,0)))</f>
        <v/>
      </c>
      <c r="AB52" s="40" t="str">
        <f>IF(AB$7="","",IF(WEEKDAY(AB$7)&lt;&gt;7,"",IF(AND(COUNTBLANK(シフト表!V22:AB22)=0,SUMPRODUCT(COUNTIF(シフト表!V22:AB22,KubunName)*(KubunName&lt;&gt;"")*(KubunType="休日"))=0),1,0)))</f>
        <v/>
      </c>
      <c r="AC52" s="40" t="str">
        <f>IF(AC$7="","",IF(WEEKDAY(AC$7)&lt;&gt;7,"",IF(AND(COUNTBLANK(シフト表!W22:AC22)=0,SUMPRODUCT(COUNTIF(シフト表!W22:AC22,KubunName)*(KubunName&lt;&gt;"")*(KubunType="休日"))=0),1,0)))</f>
        <v/>
      </c>
      <c r="AD52" s="40" t="str">
        <f>IF(AD$7="","",IF(WEEKDAY(AD$7)&lt;&gt;7,"",IF(AND(COUNTBLANK(シフト表!X22:AD22)=0,SUMPRODUCT(COUNTIF(シフト表!X22:AD22,KubunName)*(KubunName&lt;&gt;"")*(KubunType="休日"))=0),1,0)))</f>
        <v/>
      </c>
      <c r="AE52" s="40" t="str">
        <f>IF(AE$7="","",IF(WEEKDAY(AE$7)&lt;&gt;7,"",IF(AND(COUNTBLANK(シフト表!Y22:AE22)=0,SUMPRODUCT(COUNTIF(シフト表!Y22:AE22,KubunName)*(KubunName&lt;&gt;"")*(KubunType="休日"))=0),1,0)))</f>
        <v/>
      </c>
      <c r="AF52" s="40" t="str">
        <f>IF(AF$7="","",IF(WEEKDAY(AF$7)&lt;&gt;7,"",IF(AND(COUNTBLANK(シフト表!Z22:AF22)=0,SUMPRODUCT(COUNTIF(シフト表!Z22:AF22,KubunName)*(KubunName&lt;&gt;"")*(KubunType="休日"))=0),1,0)))</f>
        <v/>
      </c>
      <c r="AG52" s="40" t="str">
        <f>IF(AG$7="","",IF(WEEKDAY(AG$7)&lt;&gt;7,"",IF(AND(COUNTBLANK(シフト表!AA22:AG22)=0,SUMPRODUCT(COUNTIF(シフト表!AA22:AG22,KubunName)*(KubunName&lt;&gt;"")*(KubunType="休日"))=0),1,0)))</f>
        <v/>
      </c>
    </row>
    <row r="53" spans="1:33" x14ac:dyDescent="0.25">
      <c r="B53" s="39" t="str">
        <f>IF(シフト表!$B23="","",シフト表!$B23)</f>
        <v/>
      </c>
      <c r="C53" s="41" t="str">
        <f>""</f>
        <v/>
      </c>
      <c r="D53" s="41" t="str">
        <f>""</f>
        <v/>
      </c>
      <c r="E53" s="41" t="str">
        <f>""</f>
        <v/>
      </c>
      <c r="F53" s="41" t="str">
        <f>""</f>
        <v/>
      </c>
      <c r="G53" s="41" t="str">
        <f>""</f>
        <v/>
      </c>
      <c r="H53" s="41" t="str">
        <f>""</f>
        <v/>
      </c>
      <c r="I53" s="40" t="str">
        <f>IF(I$7="","",IF(WEEKDAY(I$7)&lt;&gt;7,"",IF(AND(COUNTBLANK(シフト表!C23:I23)=0,SUMPRODUCT(COUNTIF(シフト表!C23:I23,KubunName)*(KubunName&lt;&gt;"")*(KubunType="休日"))=0),1,0)))</f>
        <v/>
      </c>
      <c r="J53" s="40" t="str">
        <f>IF(J$7="","",IF(WEEKDAY(J$7)&lt;&gt;7,"",IF(AND(COUNTBLANK(シフト表!D23:J23)=0,SUMPRODUCT(COUNTIF(シフト表!D23:J23,KubunName)*(KubunName&lt;&gt;"")*(KubunType="休日"))=0),1,0)))</f>
        <v/>
      </c>
      <c r="K53" s="40" t="str">
        <f>IF(K$7="","",IF(WEEKDAY(K$7)&lt;&gt;7,"",IF(AND(COUNTBLANK(シフト表!E23:K23)=0,SUMPRODUCT(COUNTIF(シフト表!E23:K23,KubunName)*(KubunName&lt;&gt;"")*(KubunType="休日"))=0),1,0)))</f>
        <v/>
      </c>
      <c r="L53" s="40" t="str">
        <f>IF(L$7="","",IF(WEEKDAY(L$7)&lt;&gt;7,"",IF(AND(COUNTBLANK(シフト表!F23:L23)=0,SUMPRODUCT(COUNTIF(シフト表!F23:L23,KubunName)*(KubunName&lt;&gt;"")*(KubunType="休日"))=0),1,0)))</f>
        <v/>
      </c>
      <c r="M53" s="40" t="str">
        <f>IF(M$7="","",IF(WEEKDAY(M$7)&lt;&gt;7,"",IF(AND(COUNTBLANK(シフト表!G23:M23)=0,SUMPRODUCT(COUNTIF(シフト表!G23:M23,KubunName)*(KubunName&lt;&gt;"")*(KubunType="休日"))=0),1,0)))</f>
        <v/>
      </c>
      <c r="N53" s="40" t="str">
        <f>IF(N$7="","",IF(WEEKDAY(N$7)&lt;&gt;7,"",IF(AND(COUNTBLANK(シフト表!H23:N23)=0,SUMPRODUCT(COUNTIF(シフト表!H23:N23,KubunName)*(KubunName&lt;&gt;"")*(KubunType="休日"))=0),1,0)))</f>
        <v/>
      </c>
      <c r="O53" s="40" t="str">
        <f>IF(O$7="","",IF(WEEKDAY(O$7)&lt;&gt;7,"",IF(AND(COUNTBLANK(シフト表!I23:O23)=0,SUMPRODUCT(COUNTIF(シフト表!I23:O23,KubunName)*(KubunName&lt;&gt;"")*(KubunType="休日"))=0),1,0)))</f>
        <v/>
      </c>
      <c r="P53" s="40" t="str">
        <f>IF(P$7="","",IF(WEEKDAY(P$7)&lt;&gt;7,"",IF(AND(COUNTBLANK(シフト表!J23:P23)=0,SUMPRODUCT(COUNTIF(シフト表!J23:P23,KubunName)*(KubunName&lt;&gt;"")*(KubunType="休日"))=0),1,0)))</f>
        <v/>
      </c>
      <c r="Q53" s="40" t="str">
        <f>IF(Q$7="","",IF(WEEKDAY(Q$7)&lt;&gt;7,"",IF(AND(COUNTBLANK(シフト表!K23:Q23)=0,SUMPRODUCT(COUNTIF(シフト表!K23:Q23,KubunName)*(KubunName&lt;&gt;"")*(KubunType="休日"))=0),1,0)))</f>
        <v/>
      </c>
      <c r="R53" s="40" t="str">
        <f>IF(R$7="","",IF(WEEKDAY(R$7)&lt;&gt;7,"",IF(AND(COUNTBLANK(シフト表!L23:R23)=0,SUMPRODUCT(COUNTIF(シフト表!L23:R23,KubunName)*(KubunName&lt;&gt;"")*(KubunType="休日"))=0),1,0)))</f>
        <v/>
      </c>
      <c r="S53" s="40" t="str">
        <f>IF(S$7="","",IF(WEEKDAY(S$7)&lt;&gt;7,"",IF(AND(COUNTBLANK(シフト表!M23:S23)=0,SUMPRODUCT(COUNTIF(シフト表!M23:S23,KubunName)*(KubunName&lt;&gt;"")*(KubunType="休日"))=0),1,0)))</f>
        <v/>
      </c>
      <c r="T53" s="40" t="str">
        <f>IF(T$7="","",IF(WEEKDAY(T$7)&lt;&gt;7,"",IF(AND(COUNTBLANK(シフト表!N23:T23)=0,SUMPRODUCT(COUNTIF(シフト表!N23:T23,KubunName)*(KubunName&lt;&gt;"")*(KubunType="休日"))=0),1,0)))</f>
        <v/>
      </c>
      <c r="U53" s="40" t="str">
        <f>IF(U$7="","",IF(WEEKDAY(U$7)&lt;&gt;7,"",IF(AND(COUNTBLANK(シフト表!O23:U23)=0,SUMPRODUCT(COUNTIF(シフト表!O23:U23,KubunName)*(KubunName&lt;&gt;"")*(KubunType="休日"))=0),1,0)))</f>
        <v/>
      </c>
      <c r="V53" s="40" t="str">
        <f>IF(V$7="","",IF(WEEKDAY(V$7)&lt;&gt;7,"",IF(AND(COUNTBLANK(シフト表!P23:V23)=0,SUMPRODUCT(COUNTIF(シフト表!P23:V23,KubunName)*(KubunName&lt;&gt;"")*(KubunType="休日"))=0),1,0)))</f>
        <v/>
      </c>
      <c r="W53" s="40" t="str">
        <f>IF(W$7="","",IF(WEEKDAY(W$7)&lt;&gt;7,"",IF(AND(COUNTBLANK(シフト表!Q23:W23)=0,SUMPRODUCT(COUNTIF(シフト表!Q23:W23,KubunName)*(KubunName&lt;&gt;"")*(KubunType="休日"))=0),1,0)))</f>
        <v/>
      </c>
      <c r="X53" s="40" t="str">
        <f>IF(X$7="","",IF(WEEKDAY(X$7)&lt;&gt;7,"",IF(AND(COUNTBLANK(シフト表!R23:X23)=0,SUMPRODUCT(COUNTIF(シフト表!R23:X23,KubunName)*(KubunName&lt;&gt;"")*(KubunType="休日"))=0),1,0)))</f>
        <v/>
      </c>
      <c r="Y53" s="40" t="str">
        <f>IF(Y$7="","",IF(WEEKDAY(Y$7)&lt;&gt;7,"",IF(AND(COUNTBLANK(シフト表!S23:Y23)=0,SUMPRODUCT(COUNTIF(シフト表!S23:Y23,KubunName)*(KubunName&lt;&gt;"")*(KubunType="休日"))=0),1,0)))</f>
        <v/>
      </c>
      <c r="Z53" s="40" t="str">
        <f>IF(Z$7="","",IF(WEEKDAY(Z$7)&lt;&gt;7,"",IF(AND(COUNTBLANK(シフト表!T23:Z23)=0,SUMPRODUCT(COUNTIF(シフト表!T23:Z23,KubunName)*(KubunName&lt;&gt;"")*(KubunType="休日"))=0),1,0)))</f>
        <v/>
      </c>
      <c r="AA53" s="40" t="str">
        <f>IF(AA$7="","",IF(WEEKDAY(AA$7)&lt;&gt;7,"",IF(AND(COUNTBLANK(シフト表!U23:AA23)=0,SUMPRODUCT(COUNTIF(シフト表!U23:AA23,KubunName)*(KubunName&lt;&gt;"")*(KubunType="休日"))=0),1,0)))</f>
        <v/>
      </c>
      <c r="AB53" s="40" t="str">
        <f>IF(AB$7="","",IF(WEEKDAY(AB$7)&lt;&gt;7,"",IF(AND(COUNTBLANK(シフト表!V23:AB23)=0,SUMPRODUCT(COUNTIF(シフト表!V23:AB23,KubunName)*(KubunName&lt;&gt;"")*(KubunType="休日"))=0),1,0)))</f>
        <v/>
      </c>
      <c r="AC53" s="40" t="str">
        <f>IF(AC$7="","",IF(WEEKDAY(AC$7)&lt;&gt;7,"",IF(AND(COUNTBLANK(シフト表!W23:AC23)=0,SUMPRODUCT(COUNTIF(シフト表!W23:AC23,KubunName)*(KubunName&lt;&gt;"")*(KubunType="休日"))=0),1,0)))</f>
        <v/>
      </c>
      <c r="AD53" s="40" t="str">
        <f>IF(AD$7="","",IF(WEEKDAY(AD$7)&lt;&gt;7,"",IF(AND(COUNTBLANK(シフト表!X23:AD23)=0,SUMPRODUCT(COUNTIF(シフト表!X23:AD23,KubunName)*(KubunName&lt;&gt;"")*(KubunType="休日"))=0),1,0)))</f>
        <v/>
      </c>
      <c r="AE53" s="40" t="str">
        <f>IF(AE$7="","",IF(WEEKDAY(AE$7)&lt;&gt;7,"",IF(AND(COUNTBLANK(シフト表!Y23:AE23)=0,SUMPRODUCT(COUNTIF(シフト表!Y23:AE23,KubunName)*(KubunName&lt;&gt;"")*(KubunType="休日"))=0),1,0)))</f>
        <v/>
      </c>
      <c r="AF53" s="40" t="str">
        <f>IF(AF$7="","",IF(WEEKDAY(AF$7)&lt;&gt;7,"",IF(AND(COUNTBLANK(シフト表!Z23:AF23)=0,SUMPRODUCT(COUNTIF(シフト表!Z23:AF23,KubunName)*(KubunName&lt;&gt;"")*(KubunType="休日"))=0),1,0)))</f>
        <v/>
      </c>
      <c r="AG53" s="40" t="str">
        <f>IF(AG$7="","",IF(WEEKDAY(AG$7)&lt;&gt;7,"",IF(AND(COUNTBLANK(シフト表!AA23:AG23)=0,SUMPRODUCT(COUNTIF(シフト表!AA23:AG23,KubunName)*(KubunName&lt;&gt;"")*(KubunType="休日"))=0),1,0)))</f>
        <v/>
      </c>
    </row>
    <row r="54" spans="1:33" x14ac:dyDescent="0.25">
      <c r="B54" s="39" t="str">
        <f>IF(シフト表!$B24="","",シフト表!$B24)</f>
        <v/>
      </c>
      <c r="C54" s="41" t="str">
        <f>""</f>
        <v/>
      </c>
      <c r="D54" s="41" t="str">
        <f>""</f>
        <v/>
      </c>
      <c r="E54" s="41" t="str">
        <f>""</f>
        <v/>
      </c>
      <c r="F54" s="41" t="str">
        <f>""</f>
        <v/>
      </c>
      <c r="G54" s="41" t="str">
        <f>""</f>
        <v/>
      </c>
      <c r="H54" s="41" t="str">
        <f>""</f>
        <v/>
      </c>
      <c r="I54" s="40" t="str">
        <f>IF(I$7="","",IF(WEEKDAY(I$7)&lt;&gt;7,"",IF(AND(COUNTBLANK(シフト表!C24:I24)=0,SUMPRODUCT(COUNTIF(シフト表!C24:I24,KubunName)*(KubunName&lt;&gt;"")*(KubunType="休日"))=0),1,0)))</f>
        <v/>
      </c>
      <c r="J54" s="40" t="str">
        <f>IF(J$7="","",IF(WEEKDAY(J$7)&lt;&gt;7,"",IF(AND(COUNTBLANK(シフト表!D24:J24)=0,SUMPRODUCT(COUNTIF(シフト表!D24:J24,KubunName)*(KubunName&lt;&gt;"")*(KubunType="休日"))=0),1,0)))</f>
        <v/>
      </c>
      <c r="K54" s="40" t="str">
        <f>IF(K$7="","",IF(WEEKDAY(K$7)&lt;&gt;7,"",IF(AND(COUNTBLANK(シフト表!E24:K24)=0,SUMPRODUCT(COUNTIF(シフト表!E24:K24,KubunName)*(KubunName&lt;&gt;"")*(KubunType="休日"))=0),1,0)))</f>
        <v/>
      </c>
      <c r="L54" s="40" t="str">
        <f>IF(L$7="","",IF(WEEKDAY(L$7)&lt;&gt;7,"",IF(AND(COUNTBLANK(シフト表!F24:L24)=0,SUMPRODUCT(COUNTIF(シフト表!F24:L24,KubunName)*(KubunName&lt;&gt;"")*(KubunType="休日"))=0),1,0)))</f>
        <v/>
      </c>
      <c r="M54" s="40" t="str">
        <f>IF(M$7="","",IF(WEEKDAY(M$7)&lt;&gt;7,"",IF(AND(COUNTBLANK(シフト表!G24:M24)=0,SUMPRODUCT(COUNTIF(シフト表!G24:M24,KubunName)*(KubunName&lt;&gt;"")*(KubunType="休日"))=0),1,0)))</f>
        <v/>
      </c>
      <c r="N54" s="40" t="str">
        <f>IF(N$7="","",IF(WEEKDAY(N$7)&lt;&gt;7,"",IF(AND(COUNTBLANK(シフト表!H24:N24)=0,SUMPRODUCT(COUNTIF(シフト表!H24:N24,KubunName)*(KubunName&lt;&gt;"")*(KubunType="休日"))=0),1,0)))</f>
        <v/>
      </c>
      <c r="O54" s="40" t="str">
        <f>IF(O$7="","",IF(WEEKDAY(O$7)&lt;&gt;7,"",IF(AND(COUNTBLANK(シフト表!I24:O24)=0,SUMPRODUCT(COUNTIF(シフト表!I24:O24,KubunName)*(KubunName&lt;&gt;"")*(KubunType="休日"))=0),1,0)))</f>
        <v/>
      </c>
      <c r="P54" s="40" t="str">
        <f>IF(P$7="","",IF(WEEKDAY(P$7)&lt;&gt;7,"",IF(AND(COUNTBLANK(シフト表!J24:P24)=0,SUMPRODUCT(COUNTIF(シフト表!J24:P24,KubunName)*(KubunName&lt;&gt;"")*(KubunType="休日"))=0),1,0)))</f>
        <v/>
      </c>
      <c r="Q54" s="40" t="str">
        <f>IF(Q$7="","",IF(WEEKDAY(Q$7)&lt;&gt;7,"",IF(AND(COUNTBLANK(シフト表!K24:Q24)=0,SUMPRODUCT(COUNTIF(シフト表!K24:Q24,KubunName)*(KubunName&lt;&gt;"")*(KubunType="休日"))=0),1,0)))</f>
        <v/>
      </c>
      <c r="R54" s="40" t="str">
        <f>IF(R$7="","",IF(WEEKDAY(R$7)&lt;&gt;7,"",IF(AND(COUNTBLANK(シフト表!L24:R24)=0,SUMPRODUCT(COUNTIF(シフト表!L24:R24,KubunName)*(KubunName&lt;&gt;"")*(KubunType="休日"))=0),1,0)))</f>
        <v/>
      </c>
      <c r="S54" s="40" t="str">
        <f>IF(S$7="","",IF(WEEKDAY(S$7)&lt;&gt;7,"",IF(AND(COUNTBLANK(シフト表!M24:S24)=0,SUMPRODUCT(COUNTIF(シフト表!M24:S24,KubunName)*(KubunName&lt;&gt;"")*(KubunType="休日"))=0),1,0)))</f>
        <v/>
      </c>
      <c r="T54" s="40" t="str">
        <f>IF(T$7="","",IF(WEEKDAY(T$7)&lt;&gt;7,"",IF(AND(COUNTBLANK(シフト表!N24:T24)=0,SUMPRODUCT(COUNTIF(シフト表!N24:T24,KubunName)*(KubunName&lt;&gt;"")*(KubunType="休日"))=0),1,0)))</f>
        <v/>
      </c>
      <c r="U54" s="40" t="str">
        <f>IF(U$7="","",IF(WEEKDAY(U$7)&lt;&gt;7,"",IF(AND(COUNTBLANK(シフト表!O24:U24)=0,SUMPRODUCT(COUNTIF(シフト表!O24:U24,KubunName)*(KubunName&lt;&gt;"")*(KubunType="休日"))=0),1,0)))</f>
        <v/>
      </c>
      <c r="V54" s="40" t="str">
        <f>IF(V$7="","",IF(WEEKDAY(V$7)&lt;&gt;7,"",IF(AND(COUNTBLANK(シフト表!P24:V24)=0,SUMPRODUCT(COUNTIF(シフト表!P24:V24,KubunName)*(KubunName&lt;&gt;"")*(KubunType="休日"))=0),1,0)))</f>
        <v/>
      </c>
      <c r="W54" s="40" t="str">
        <f>IF(W$7="","",IF(WEEKDAY(W$7)&lt;&gt;7,"",IF(AND(COUNTBLANK(シフト表!Q24:W24)=0,SUMPRODUCT(COUNTIF(シフト表!Q24:W24,KubunName)*(KubunName&lt;&gt;"")*(KubunType="休日"))=0),1,0)))</f>
        <v/>
      </c>
      <c r="X54" s="40" t="str">
        <f>IF(X$7="","",IF(WEEKDAY(X$7)&lt;&gt;7,"",IF(AND(COUNTBLANK(シフト表!R24:X24)=0,SUMPRODUCT(COUNTIF(シフト表!R24:X24,KubunName)*(KubunName&lt;&gt;"")*(KubunType="休日"))=0),1,0)))</f>
        <v/>
      </c>
      <c r="Y54" s="40" t="str">
        <f>IF(Y$7="","",IF(WEEKDAY(Y$7)&lt;&gt;7,"",IF(AND(COUNTBLANK(シフト表!S24:Y24)=0,SUMPRODUCT(COUNTIF(シフト表!S24:Y24,KubunName)*(KubunName&lt;&gt;"")*(KubunType="休日"))=0),1,0)))</f>
        <v/>
      </c>
      <c r="Z54" s="40" t="str">
        <f>IF(Z$7="","",IF(WEEKDAY(Z$7)&lt;&gt;7,"",IF(AND(COUNTBLANK(シフト表!T24:Z24)=0,SUMPRODUCT(COUNTIF(シフト表!T24:Z24,KubunName)*(KubunName&lt;&gt;"")*(KubunType="休日"))=0),1,0)))</f>
        <v/>
      </c>
      <c r="AA54" s="40" t="str">
        <f>IF(AA$7="","",IF(WEEKDAY(AA$7)&lt;&gt;7,"",IF(AND(COUNTBLANK(シフト表!U24:AA24)=0,SUMPRODUCT(COUNTIF(シフト表!U24:AA24,KubunName)*(KubunName&lt;&gt;"")*(KubunType="休日"))=0),1,0)))</f>
        <v/>
      </c>
      <c r="AB54" s="40" t="str">
        <f>IF(AB$7="","",IF(WEEKDAY(AB$7)&lt;&gt;7,"",IF(AND(COUNTBLANK(シフト表!V24:AB24)=0,SUMPRODUCT(COUNTIF(シフト表!V24:AB24,KubunName)*(KubunName&lt;&gt;"")*(KubunType="休日"))=0),1,0)))</f>
        <v/>
      </c>
      <c r="AC54" s="40" t="str">
        <f>IF(AC$7="","",IF(WEEKDAY(AC$7)&lt;&gt;7,"",IF(AND(COUNTBLANK(シフト表!W24:AC24)=0,SUMPRODUCT(COUNTIF(シフト表!W24:AC24,KubunName)*(KubunName&lt;&gt;"")*(KubunType="休日"))=0),1,0)))</f>
        <v/>
      </c>
      <c r="AD54" s="40" t="str">
        <f>IF(AD$7="","",IF(WEEKDAY(AD$7)&lt;&gt;7,"",IF(AND(COUNTBLANK(シフト表!X24:AD24)=0,SUMPRODUCT(COUNTIF(シフト表!X24:AD24,KubunName)*(KubunName&lt;&gt;"")*(KubunType="休日"))=0),1,0)))</f>
        <v/>
      </c>
      <c r="AE54" s="40" t="str">
        <f>IF(AE$7="","",IF(WEEKDAY(AE$7)&lt;&gt;7,"",IF(AND(COUNTBLANK(シフト表!Y24:AE24)=0,SUMPRODUCT(COUNTIF(シフト表!Y24:AE24,KubunName)*(KubunName&lt;&gt;"")*(KubunType="休日"))=0),1,0)))</f>
        <v/>
      </c>
      <c r="AF54" s="40" t="str">
        <f>IF(AF$7="","",IF(WEEKDAY(AF$7)&lt;&gt;7,"",IF(AND(COUNTBLANK(シフト表!Z24:AF24)=0,SUMPRODUCT(COUNTIF(シフト表!Z24:AF24,KubunName)*(KubunName&lt;&gt;"")*(KubunType="休日"))=0),1,0)))</f>
        <v/>
      </c>
      <c r="AG54" s="40" t="str">
        <f>IF(AG$7="","",IF(WEEKDAY(AG$7)&lt;&gt;7,"",IF(AND(COUNTBLANK(シフト表!AA24:AG24)=0,SUMPRODUCT(COUNTIF(シフト表!AA24:AG24,KubunName)*(KubunName&lt;&gt;"")*(KubunType="休日"))=0),1,0)))</f>
        <v/>
      </c>
    </row>
    <row r="55" spans="1:33" x14ac:dyDescent="0.25">
      <c r="B55" s="39" t="str">
        <f>IF(シフト表!$B25="","",シフト表!$B25)</f>
        <v/>
      </c>
      <c r="C55" s="41" t="str">
        <f>""</f>
        <v/>
      </c>
      <c r="D55" s="41" t="str">
        <f>""</f>
        <v/>
      </c>
      <c r="E55" s="41" t="str">
        <f>""</f>
        <v/>
      </c>
      <c r="F55" s="41" t="str">
        <f>""</f>
        <v/>
      </c>
      <c r="G55" s="41" t="str">
        <f>""</f>
        <v/>
      </c>
      <c r="H55" s="41" t="str">
        <f>""</f>
        <v/>
      </c>
      <c r="I55" s="40" t="str">
        <f>IF(I$7="","",IF(WEEKDAY(I$7)&lt;&gt;7,"",IF(AND(COUNTBLANK(シフト表!C25:I25)=0,SUMPRODUCT(COUNTIF(シフト表!C25:I25,KubunName)*(KubunName&lt;&gt;"")*(KubunType="休日"))=0),1,0)))</f>
        <v/>
      </c>
      <c r="J55" s="40" t="str">
        <f>IF(J$7="","",IF(WEEKDAY(J$7)&lt;&gt;7,"",IF(AND(COUNTBLANK(シフト表!D25:J25)=0,SUMPRODUCT(COUNTIF(シフト表!D25:J25,KubunName)*(KubunName&lt;&gt;"")*(KubunType="休日"))=0),1,0)))</f>
        <v/>
      </c>
      <c r="K55" s="40" t="str">
        <f>IF(K$7="","",IF(WEEKDAY(K$7)&lt;&gt;7,"",IF(AND(COUNTBLANK(シフト表!E25:K25)=0,SUMPRODUCT(COUNTIF(シフト表!E25:K25,KubunName)*(KubunName&lt;&gt;"")*(KubunType="休日"))=0),1,0)))</f>
        <v/>
      </c>
      <c r="L55" s="40" t="str">
        <f>IF(L$7="","",IF(WEEKDAY(L$7)&lt;&gt;7,"",IF(AND(COUNTBLANK(シフト表!F25:L25)=0,SUMPRODUCT(COUNTIF(シフト表!F25:L25,KubunName)*(KubunName&lt;&gt;"")*(KubunType="休日"))=0),1,0)))</f>
        <v/>
      </c>
      <c r="M55" s="40" t="str">
        <f>IF(M$7="","",IF(WEEKDAY(M$7)&lt;&gt;7,"",IF(AND(COUNTBLANK(シフト表!G25:M25)=0,SUMPRODUCT(COUNTIF(シフト表!G25:M25,KubunName)*(KubunName&lt;&gt;"")*(KubunType="休日"))=0),1,0)))</f>
        <v/>
      </c>
      <c r="N55" s="40" t="str">
        <f>IF(N$7="","",IF(WEEKDAY(N$7)&lt;&gt;7,"",IF(AND(COUNTBLANK(シフト表!H25:N25)=0,SUMPRODUCT(COUNTIF(シフト表!H25:N25,KubunName)*(KubunName&lt;&gt;"")*(KubunType="休日"))=0),1,0)))</f>
        <v/>
      </c>
      <c r="O55" s="40" t="str">
        <f>IF(O$7="","",IF(WEEKDAY(O$7)&lt;&gt;7,"",IF(AND(COUNTBLANK(シフト表!I25:O25)=0,SUMPRODUCT(COUNTIF(シフト表!I25:O25,KubunName)*(KubunName&lt;&gt;"")*(KubunType="休日"))=0),1,0)))</f>
        <v/>
      </c>
      <c r="P55" s="40" t="str">
        <f>IF(P$7="","",IF(WEEKDAY(P$7)&lt;&gt;7,"",IF(AND(COUNTBLANK(シフト表!J25:P25)=0,SUMPRODUCT(COUNTIF(シフト表!J25:P25,KubunName)*(KubunName&lt;&gt;"")*(KubunType="休日"))=0),1,0)))</f>
        <v/>
      </c>
      <c r="Q55" s="40" t="str">
        <f>IF(Q$7="","",IF(WEEKDAY(Q$7)&lt;&gt;7,"",IF(AND(COUNTBLANK(シフト表!K25:Q25)=0,SUMPRODUCT(COUNTIF(シフト表!K25:Q25,KubunName)*(KubunName&lt;&gt;"")*(KubunType="休日"))=0),1,0)))</f>
        <v/>
      </c>
      <c r="R55" s="40" t="str">
        <f>IF(R$7="","",IF(WEEKDAY(R$7)&lt;&gt;7,"",IF(AND(COUNTBLANK(シフト表!L25:R25)=0,SUMPRODUCT(COUNTIF(シフト表!L25:R25,KubunName)*(KubunName&lt;&gt;"")*(KubunType="休日"))=0),1,0)))</f>
        <v/>
      </c>
      <c r="S55" s="40" t="str">
        <f>IF(S$7="","",IF(WEEKDAY(S$7)&lt;&gt;7,"",IF(AND(COUNTBLANK(シフト表!M25:S25)=0,SUMPRODUCT(COUNTIF(シフト表!M25:S25,KubunName)*(KubunName&lt;&gt;"")*(KubunType="休日"))=0),1,0)))</f>
        <v/>
      </c>
      <c r="T55" s="40" t="str">
        <f>IF(T$7="","",IF(WEEKDAY(T$7)&lt;&gt;7,"",IF(AND(COUNTBLANK(シフト表!N25:T25)=0,SUMPRODUCT(COUNTIF(シフト表!N25:T25,KubunName)*(KubunName&lt;&gt;"")*(KubunType="休日"))=0),1,0)))</f>
        <v/>
      </c>
      <c r="U55" s="40" t="str">
        <f>IF(U$7="","",IF(WEEKDAY(U$7)&lt;&gt;7,"",IF(AND(COUNTBLANK(シフト表!O25:U25)=0,SUMPRODUCT(COUNTIF(シフト表!O25:U25,KubunName)*(KubunName&lt;&gt;"")*(KubunType="休日"))=0),1,0)))</f>
        <v/>
      </c>
      <c r="V55" s="40" t="str">
        <f>IF(V$7="","",IF(WEEKDAY(V$7)&lt;&gt;7,"",IF(AND(COUNTBLANK(シフト表!P25:V25)=0,SUMPRODUCT(COUNTIF(シフト表!P25:V25,KubunName)*(KubunName&lt;&gt;"")*(KubunType="休日"))=0),1,0)))</f>
        <v/>
      </c>
      <c r="W55" s="40" t="str">
        <f>IF(W$7="","",IF(WEEKDAY(W$7)&lt;&gt;7,"",IF(AND(COUNTBLANK(シフト表!Q25:W25)=0,SUMPRODUCT(COUNTIF(シフト表!Q25:W25,KubunName)*(KubunName&lt;&gt;"")*(KubunType="休日"))=0),1,0)))</f>
        <v/>
      </c>
      <c r="X55" s="40" t="str">
        <f>IF(X$7="","",IF(WEEKDAY(X$7)&lt;&gt;7,"",IF(AND(COUNTBLANK(シフト表!R25:X25)=0,SUMPRODUCT(COUNTIF(シフト表!R25:X25,KubunName)*(KubunName&lt;&gt;"")*(KubunType="休日"))=0),1,0)))</f>
        <v/>
      </c>
      <c r="Y55" s="40" t="str">
        <f>IF(Y$7="","",IF(WEEKDAY(Y$7)&lt;&gt;7,"",IF(AND(COUNTBLANK(シフト表!S25:Y25)=0,SUMPRODUCT(COUNTIF(シフト表!S25:Y25,KubunName)*(KubunName&lt;&gt;"")*(KubunType="休日"))=0),1,0)))</f>
        <v/>
      </c>
      <c r="Z55" s="40" t="str">
        <f>IF(Z$7="","",IF(WEEKDAY(Z$7)&lt;&gt;7,"",IF(AND(COUNTBLANK(シフト表!T25:Z25)=0,SUMPRODUCT(COUNTIF(シフト表!T25:Z25,KubunName)*(KubunName&lt;&gt;"")*(KubunType="休日"))=0),1,0)))</f>
        <v/>
      </c>
      <c r="AA55" s="40" t="str">
        <f>IF(AA$7="","",IF(WEEKDAY(AA$7)&lt;&gt;7,"",IF(AND(COUNTBLANK(シフト表!U25:AA25)=0,SUMPRODUCT(COUNTIF(シフト表!U25:AA25,KubunName)*(KubunName&lt;&gt;"")*(KubunType="休日"))=0),1,0)))</f>
        <v/>
      </c>
      <c r="AB55" s="40" t="str">
        <f>IF(AB$7="","",IF(WEEKDAY(AB$7)&lt;&gt;7,"",IF(AND(COUNTBLANK(シフト表!V25:AB25)=0,SUMPRODUCT(COUNTIF(シフト表!V25:AB25,KubunName)*(KubunName&lt;&gt;"")*(KubunType="休日"))=0),1,0)))</f>
        <v/>
      </c>
      <c r="AC55" s="40" t="str">
        <f>IF(AC$7="","",IF(WEEKDAY(AC$7)&lt;&gt;7,"",IF(AND(COUNTBLANK(シフト表!W25:AC25)=0,SUMPRODUCT(COUNTIF(シフト表!W25:AC25,KubunName)*(KubunName&lt;&gt;"")*(KubunType="休日"))=0),1,0)))</f>
        <v/>
      </c>
      <c r="AD55" s="40" t="str">
        <f>IF(AD$7="","",IF(WEEKDAY(AD$7)&lt;&gt;7,"",IF(AND(COUNTBLANK(シフト表!X25:AD25)=0,SUMPRODUCT(COUNTIF(シフト表!X25:AD25,KubunName)*(KubunName&lt;&gt;"")*(KubunType="休日"))=0),1,0)))</f>
        <v/>
      </c>
      <c r="AE55" s="40" t="str">
        <f>IF(AE$7="","",IF(WEEKDAY(AE$7)&lt;&gt;7,"",IF(AND(COUNTBLANK(シフト表!Y25:AE25)=0,SUMPRODUCT(COUNTIF(シフト表!Y25:AE25,KubunName)*(KubunName&lt;&gt;"")*(KubunType="休日"))=0),1,0)))</f>
        <v/>
      </c>
      <c r="AF55" s="40" t="str">
        <f>IF(AF$7="","",IF(WEEKDAY(AF$7)&lt;&gt;7,"",IF(AND(COUNTBLANK(シフト表!Z25:AF25)=0,SUMPRODUCT(COUNTIF(シフト表!Z25:AF25,KubunName)*(KubunName&lt;&gt;"")*(KubunType="休日"))=0),1,0)))</f>
        <v/>
      </c>
      <c r="AG55" s="40" t="str">
        <f>IF(AG$7="","",IF(WEEKDAY(AG$7)&lt;&gt;7,"",IF(AND(COUNTBLANK(シフト表!AA25:AG25)=0,SUMPRODUCT(COUNTIF(シフト表!AA25:AG25,KubunName)*(KubunName&lt;&gt;"")*(KubunType="休日"))=0),1,0)))</f>
        <v/>
      </c>
    </row>
    <row r="56" spans="1:33" x14ac:dyDescent="0.25">
      <c r="B56" s="39" t="str">
        <f>IF(シフト表!$B26="","",シフト表!$B26)</f>
        <v/>
      </c>
      <c r="C56" s="41" t="str">
        <f>""</f>
        <v/>
      </c>
      <c r="D56" s="41" t="str">
        <f>""</f>
        <v/>
      </c>
      <c r="E56" s="41" t="str">
        <f>""</f>
        <v/>
      </c>
      <c r="F56" s="41" t="str">
        <f>""</f>
        <v/>
      </c>
      <c r="G56" s="41" t="str">
        <f>""</f>
        <v/>
      </c>
      <c r="H56" s="41" t="str">
        <f>""</f>
        <v/>
      </c>
      <c r="I56" s="40" t="str">
        <f>IF(I$7="","",IF(WEEKDAY(I$7)&lt;&gt;7,"",IF(AND(COUNTBLANK(シフト表!C26:I26)=0,SUMPRODUCT(COUNTIF(シフト表!C26:I26,KubunName)*(KubunName&lt;&gt;"")*(KubunType="休日"))=0),1,0)))</f>
        <v/>
      </c>
      <c r="J56" s="40" t="str">
        <f>IF(J$7="","",IF(WEEKDAY(J$7)&lt;&gt;7,"",IF(AND(COUNTBLANK(シフト表!D26:J26)=0,SUMPRODUCT(COUNTIF(シフト表!D26:J26,KubunName)*(KubunName&lt;&gt;"")*(KubunType="休日"))=0),1,0)))</f>
        <v/>
      </c>
      <c r="K56" s="40" t="str">
        <f>IF(K$7="","",IF(WEEKDAY(K$7)&lt;&gt;7,"",IF(AND(COUNTBLANK(シフト表!E26:K26)=0,SUMPRODUCT(COUNTIF(シフト表!E26:K26,KubunName)*(KubunName&lt;&gt;"")*(KubunType="休日"))=0),1,0)))</f>
        <v/>
      </c>
      <c r="L56" s="40" t="str">
        <f>IF(L$7="","",IF(WEEKDAY(L$7)&lt;&gt;7,"",IF(AND(COUNTBLANK(シフト表!F26:L26)=0,SUMPRODUCT(COUNTIF(シフト表!F26:L26,KubunName)*(KubunName&lt;&gt;"")*(KubunType="休日"))=0),1,0)))</f>
        <v/>
      </c>
      <c r="M56" s="40" t="str">
        <f>IF(M$7="","",IF(WEEKDAY(M$7)&lt;&gt;7,"",IF(AND(COUNTBLANK(シフト表!G26:M26)=0,SUMPRODUCT(COUNTIF(シフト表!G26:M26,KubunName)*(KubunName&lt;&gt;"")*(KubunType="休日"))=0),1,0)))</f>
        <v/>
      </c>
      <c r="N56" s="40" t="str">
        <f>IF(N$7="","",IF(WEEKDAY(N$7)&lt;&gt;7,"",IF(AND(COUNTBLANK(シフト表!H26:N26)=0,SUMPRODUCT(COUNTIF(シフト表!H26:N26,KubunName)*(KubunName&lt;&gt;"")*(KubunType="休日"))=0),1,0)))</f>
        <v/>
      </c>
      <c r="O56" s="40" t="str">
        <f>IF(O$7="","",IF(WEEKDAY(O$7)&lt;&gt;7,"",IF(AND(COUNTBLANK(シフト表!I26:O26)=0,SUMPRODUCT(COUNTIF(シフト表!I26:O26,KubunName)*(KubunName&lt;&gt;"")*(KubunType="休日"))=0),1,0)))</f>
        <v/>
      </c>
      <c r="P56" s="40" t="str">
        <f>IF(P$7="","",IF(WEEKDAY(P$7)&lt;&gt;7,"",IF(AND(COUNTBLANK(シフト表!J26:P26)=0,SUMPRODUCT(COUNTIF(シフト表!J26:P26,KubunName)*(KubunName&lt;&gt;"")*(KubunType="休日"))=0),1,0)))</f>
        <v/>
      </c>
      <c r="Q56" s="40" t="str">
        <f>IF(Q$7="","",IF(WEEKDAY(Q$7)&lt;&gt;7,"",IF(AND(COUNTBLANK(シフト表!K26:Q26)=0,SUMPRODUCT(COUNTIF(シフト表!K26:Q26,KubunName)*(KubunName&lt;&gt;"")*(KubunType="休日"))=0),1,0)))</f>
        <v/>
      </c>
      <c r="R56" s="40" t="str">
        <f>IF(R$7="","",IF(WEEKDAY(R$7)&lt;&gt;7,"",IF(AND(COUNTBLANK(シフト表!L26:R26)=0,SUMPRODUCT(COUNTIF(シフト表!L26:R26,KubunName)*(KubunName&lt;&gt;"")*(KubunType="休日"))=0),1,0)))</f>
        <v/>
      </c>
      <c r="S56" s="40" t="str">
        <f>IF(S$7="","",IF(WEEKDAY(S$7)&lt;&gt;7,"",IF(AND(COUNTBLANK(シフト表!M26:S26)=0,SUMPRODUCT(COUNTIF(シフト表!M26:S26,KubunName)*(KubunName&lt;&gt;"")*(KubunType="休日"))=0),1,0)))</f>
        <v/>
      </c>
      <c r="T56" s="40" t="str">
        <f>IF(T$7="","",IF(WEEKDAY(T$7)&lt;&gt;7,"",IF(AND(COUNTBLANK(シフト表!N26:T26)=0,SUMPRODUCT(COUNTIF(シフト表!N26:T26,KubunName)*(KubunName&lt;&gt;"")*(KubunType="休日"))=0),1,0)))</f>
        <v/>
      </c>
      <c r="U56" s="40" t="str">
        <f>IF(U$7="","",IF(WEEKDAY(U$7)&lt;&gt;7,"",IF(AND(COUNTBLANK(シフト表!O26:U26)=0,SUMPRODUCT(COUNTIF(シフト表!O26:U26,KubunName)*(KubunName&lt;&gt;"")*(KubunType="休日"))=0),1,0)))</f>
        <v/>
      </c>
      <c r="V56" s="40" t="str">
        <f>IF(V$7="","",IF(WEEKDAY(V$7)&lt;&gt;7,"",IF(AND(COUNTBLANK(シフト表!P26:V26)=0,SUMPRODUCT(COUNTIF(シフト表!P26:V26,KubunName)*(KubunName&lt;&gt;"")*(KubunType="休日"))=0),1,0)))</f>
        <v/>
      </c>
      <c r="W56" s="40" t="str">
        <f>IF(W$7="","",IF(WEEKDAY(W$7)&lt;&gt;7,"",IF(AND(COUNTBLANK(シフト表!Q26:W26)=0,SUMPRODUCT(COUNTIF(シフト表!Q26:W26,KubunName)*(KubunName&lt;&gt;"")*(KubunType="休日"))=0),1,0)))</f>
        <v/>
      </c>
      <c r="X56" s="40" t="str">
        <f>IF(X$7="","",IF(WEEKDAY(X$7)&lt;&gt;7,"",IF(AND(COUNTBLANK(シフト表!R26:X26)=0,SUMPRODUCT(COUNTIF(シフト表!R26:X26,KubunName)*(KubunName&lt;&gt;"")*(KubunType="休日"))=0),1,0)))</f>
        <v/>
      </c>
      <c r="Y56" s="40" t="str">
        <f>IF(Y$7="","",IF(WEEKDAY(Y$7)&lt;&gt;7,"",IF(AND(COUNTBLANK(シフト表!S26:Y26)=0,SUMPRODUCT(COUNTIF(シフト表!S26:Y26,KubunName)*(KubunName&lt;&gt;"")*(KubunType="休日"))=0),1,0)))</f>
        <v/>
      </c>
      <c r="Z56" s="40" t="str">
        <f>IF(Z$7="","",IF(WEEKDAY(Z$7)&lt;&gt;7,"",IF(AND(COUNTBLANK(シフト表!T26:Z26)=0,SUMPRODUCT(COUNTIF(シフト表!T26:Z26,KubunName)*(KubunName&lt;&gt;"")*(KubunType="休日"))=0),1,0)))</f>
        <v/>
      </c>
      <c r="AA56" s="40" t="str">
        <f>IF(AA$7="","",IF(WEEKDAY(AA$7)&lt;&gt;7,"",IF(AND(COUNTBLANK(シフト表!U26:AA26)=0,SUMPRODUCT(COUNTIF(シフト表!U26:AA26,KubunName)*(KubunName&lt;&gt;"")*(KubunType="休日"))=0),1,0)))</f>
        <v/>
      </c>
      <c r="AB56" s="40" t="str">
        <f>IF(AB$7="","",IF(WEEKDAY(AB$7)&lt;&gt;7,"",IF(AND(COUNTBLANK(シフト表!V26:AB26)=0,SUMPRODUCT(COUNTIF(シフト表!V26:AB26,KubunName)*(KubunName&lt;&gt;"")*(KubunType="休日"))=0),1,0)))</f>
        <v/>
      </c>
      <c r="AC56" s="40" t="str">
        <f>IF(AC$7="","",IF(WEEKDAY(AC$7)&lt;&gt;7,"",IF(AND(COUNTBLANK(シフト表!W26:AC26)=0,SUMPRODUCT(COUNTIF(シフト表!W26:AC26,KubunName)*(KubunName&lt;&gt;"")*(KubunType="休日"))=0),1,0)))</f>
        <v/>
      </c>
      <c r="AD56" s="40" t="str">
        <f>IF(AD$7="","",IF(WEEKDAY(AD$7)&lt;&gt;7,"",IF(AND(COUNTBLANK(シフト表!X26:AD26)=0,SUMPRODUCT(COUNTIF(シフト表!X26:AD26,KubunName)*(KubunName&lt;&gt;"")*(KubunType="休日"))=0),1,0)))</f>
        <v/>
      </c>
      <c r="AE56" s="40" t="str">
        <f>IF(AE$7="","",IF(WEEKDAY(AE$7)&lt;&gt;7,"",IF(AND(COUNTBLANK(シフト表!Y26:AE26)=0,SUMPRODUCT(COUNTIF(シフト表!Y26:AE26,KubunName)*(KubunName&lt;&gt;"")*(KubunType="休日"))=0),1,0)))</f>
        <v/>
      </c>
      <c r="AF56" s="40" t="str">
        <f>IF(AF$7="","",IF(WEEKDAY(AF$7)&lt;&gt;7,"",IF(AND(COUNTBLANK(シフト表!Z26:AF26)=0,SUMPRODUCT(COUNTIF(シフト表!Z26:AF26,KubunName)*(KubunName&lt;&gt;"")*(KubunType="休日"))=0),1,0)))</f>
        <v/>
      </c>
      <c r="AG56" s="40" t="str">
        <f>IF(AG$7="","",IF(WEEKDAY(AG$7)&lt;&gt;7,"",IF(AND(COUNTBLANK(シフト表!AA26:AG26)=0,SUMPRODUCT(COUNTIF(シフト表!AA26:AG26,KubunName)*(KubunName&lt;&gt;"")*(KubunType="休日"))=0),1,0)))</f>
        <v/>
      </c>
    </row>
    <row r="57" spans="1:33" x14ac:dyDescent="0.25">
      <c r="B57" s="39" t="str">
        <f>IF(シフト表!$B27="","",シフト表!$B27)</f>
        <v/>
      </c>
      <c r="C57" s="41" t="str">
        <f>""</f>
        <v/>
      </c>
      <c r="D57" s="41" t="str">
        <f>""</f>
        <v/>
      </c>
      <c r="E57" s="41" t="str">
        <f>""</f>
        <v/>
      </c>
      <c r="F57" s="41" t="str">
        <f>""</f>
        <v/>
      </c>
      <c r="G57" s="41" t="str">
        <f>""</f>
        <v/>
      </c>
      <c r="H57" s="41" t="str">
        <f>""</f>
        <v/>
      </c>
      <c r="I57" s="40" t="str">
        <f>IF(I$7="","",IF(WEEKDAY(I$7)&lt;&gt;7,"",IF(AND(COUNTBLANK(シフト表!C27:I27)=0,SUMPRODUCT(COUNTIF(シフト表!C27:I27,KubunName)*(KubunName&lt;&gt;"")*(KubunType="休日"))=0),1,0)))</f>
        <v/>
      </c>
      <c r="J57" s="40" t="str">
        <f>IF(J$7="","",IF(WEEKDAY(J$7)&lt;&gt;7,"",IF(AND(COUNTBLANK(シフト表!D27:J27)=0,SUMPRODUCT(COUNTIF(シフト表!D27:J27,KubunName)*(KubunName&lt;&gt;"")*(KubunType="休日"))=0),1,0)))</f>
        <v/>
      </c>
      <c r="K57" s="40" t="str">
        <f>IF(K$7="","",IF(WEEKDAY(K$7)&lt;&gt;7,"",IF(AND(COUNTBLANK(シフト表!E27:K27)=0,SUMPRODUCT(COUNTIF(シフト表!E27:K27,KubunName)*(KubunName&lt;&gt;"")*(KubunType="休日"))=0),1,0)))</f>
        <v/>
      </c>
      <c r="L57" s="40" t="str">
        <f>IF(L$7="","",IF(WEEKDAY(L$7)&lt;&gt;7,"",IF(AND(COUNTBLANK(シフト表!F27:L27)=0,SUMPRODUCT(COUNTIF(シフト表!F27:L27,KubunName)*(KubunName&lt;&gt;"")*(KubunType="休日"))=0),1,0)))</f>
        <v/>
      </c>
      <c r="M57" s="40" t="str">
        <f>IF(M$7="","",IF(WEEKDAY(M$7)&lt;&gt;7,"",IF(AND(COUNTBLANK(シフト表!G27:M27)=0,SUMPRODUCT(COUNTIF(シフト表!G27:M27,KubunName)*(KubunName&lt;&gt;"")*(KubunType="休日"))=0),1,0)))</f>
        <v/>
      </c>
      <c r="N57" s="40" t="str">
        <f>IF(N$7="","",IF(WEEKDAY(N$7)&lt;&gt;7,"",IF(AND(COUNTBLANK(シフト表!H27:N27)=0,SUMPRODUCT(COUNTIF(シフト表!H27:N27,KubunName)*(KubunName&lt;&gt;"")*(KubunType="休日"))=0),1,0)))</f>
        <v/>
      </c>
      <c r="O57" s="40" t="str">
        <f>IF(O$7="","",IF(WEEKDAY(O$7)&lt;&gt;7,"",IF(AND(COUNTBLANK(シフト表!I27:O27)=0,SUMPRODUCT(COUNTIF(シフト表!I27:O27,KubunName)*(KubunName&lt;&gt;"")*(KubunType="休日"))=0),1,0)))</f>
        <v/>
      </c>
      <c r="P57" s="40" t="str">
        <f>IF(P$7="","",IF(WEEKDAY(P$7)&lt;&gt;7,"",IF(AND(COUNTBLANK(シフト表!J27:P27)=0,SUMPRODUCT(COUNTIF(シフト表!J27:P27,KubunName)*(KubunName&lt;&gt;"")*(KubunType="休日"))=0),1,0)))</f>
        <v/>
      </c>
      <c r="Q57" s="40" t="str">
        <f>IF(Q$7="","",IF(WEEKDAY(Q$7)&lt;&gt;7,"",IF(AND(COUNTBLANK(シフト表!K27:Q27)=0,SUMPRODUCT(COUNTIF(シフト表!K27:Q27,KubunName)*(KubunName&lt;&gt;"")*(KubunType="休日"))=0),1,0)))</f>
        <v/>
      </c>
      <c r="R57" s="40" t="str">
        <f>IF(R$7="","",IF(WEEKDAY(R$7)&lt;&gt;7,"",IF(AND(COUNTBLANK(シフト表!L27:R27)=0,SUMPRODUCT(COUNTIF(シフト表!L27:R27,KubunName)*(KubunName&lt;&gt;"")*(KubunType="休日"))=0),1,0)))</f>
        <v/>
      </c>
      <c r="S57" s="40" t="str">
        <f>IF(S$7="","",IF(WEEKDAY(S$7)&lt;&gt;7,"",IF(AND(COUNTBLANK(シフト表!M27:S27)=0,SUMPRODUCT(COUNTIF(シフト表!M27:S27,KubunName)*(KubunName&lt;&gt;"")*(KubunType="休日"))=0),1,0)))</f>
        <v/>
      </c>
      <c r="T57" s="40" t="str">
        <f>IF(T$7="","",IF(WEEKDAY(T$7)&lt;&gt;7,"",IF(AND(COUNTBLANK(シフト表!N27:T27)=0,SUMPRODUCT(COUNTIF(シフト表!N27:T27,KubunName)*(KubunName&lt;&gt;"")*(KubunType="休日"))=0),1,0)))</f>
        <v/>
      </c>
      <c r="U57" s="40" t="str">
        <f>IF(U$7="","",IF(WEEKDAY(U$7)&lt;&gt;7,"",IF(AND(COUNTBLANK(シフト表!O27:U27)=0,SUMPRODUCT(COUNTIF(シフト表!O27:U27,KubunName)*(KubunName&lt;&gt;"")*(KubunType="休日"))=0),1,0)))</f>
        <v/>
      </c>
      <c r="V57" s="40" t="str">
        <f>IF(V$7="","",IF(WEEKDAY(V$7)&lt;&gt;7,"",IF(AND(COUNTBLANK(シフト表!P27:V27)=0,SUMPRODUCT(COUNTIF(シフト表!P27:V27,KubunName)*(KubunName&lt;&gt;"")*(KubunType="休日"))=0),1,0)))</f>
        <v/>
      </c>
      <c r="W57" s="40" t="str">
        <f>IF(W$7="","",IF(WEEKDAY(W$7)&lt;&gt;7,"",IF(AND(COUNTBLANK(シフト表!Q27:W27)=0,SUMPRODUCT(COUNTIF(シフト表!Q27:W27,KubunName)*(KubunName&lt;&gt;"")*(KubunType="休日"))=0),1,0)))</f>
        <v/>
      </c>
      <c r="X57" s="40" t="str">
        <f>IF(X$7="","",IF(WEEKDAY(X$7)&lt;&gt;7,"",IF(AND(COUNTBLANK(シフト表!R27:X27)=0,SUMPRODUCT(COUNTIF(シフト表!R27:X27,KubunName)*(KubunName&lt;&gt;"")*(KubunType="休日"))=0),1,0)))</f>
        <v/>
      </c>
      <c r="Y57" s="40" t="str">
        <f>IF(Y$7="","",IF(WEEKDAY(Y$7)&lt;&gt;7,"",IF(AND(COUNTBLANK(シフト表!S27:Y27)=0,SUMPRODUCT(COUNTIF(シフト表!S27:Y27,KubunName)*(KubunName&lt;&gt;"")*(KubunType="休日"))=0),1,0)))</f>
        <v/>
      </c>
      <c r="Z57" s="40" t="str">
        <f>IF(Z$7="","",IF(WEEKDAY(Z$7)&lt;&gt;7,"",IF(AND(COUNTBLANK(シフト表!T27:Z27)=0,SUMPRODUCT(COUNTIF(シフト表!T27:Z27,KubunName)*(KubunName&lt;&gt;"")*(KubunType="休日"))=0),1,0)))</f>
        <v/>
      </c>
      <c r="AA57" s="40" t="str">
        <f>IF(AA$7="","",IF(WEEKDAY(AA$7)&lt;&gt;7,"",IF(AND(COUNTBLANK(シフト表!U27:AA27)=0,SUMPRODUCT(COUNTIF(シフト表!U27:AA27,KubunName)*(KubunName&lt;&gt;"")*(KubunType="休日"))=0),1,0)))</f>
        <v/>
      </c>
      <c r="AB57" s="40" t="str">
        <f>IF(AB$7="","",IF(WEEKDAY(AB$7)&lt;&gt;7,"",IF(AND(COUNTBLANK(シフト表!V27:AB27)=0,SUMPRODUCT(COUNTIF(シフト表!V27:AB27,KubunName)*(KubunName&lt;&gt;"")*(KubunType="休日"))=0),1,0)))</f>
        <v/>
      </c>
      <c r="AC57" s="40" t="str">
        <f>IF(AC$7="","",IF(WEEKDAY(AC$7)&lt;&gt;7,"",IF(AND(COUNTBLANK(シフト表!W27:AC27)=0,SUMPRODUCT(COUNTIF(シフト表!W27:AC27,KubunName)*(KubunName&lt;&gt;"")*(KubunType="休日"))=0),1,0)))</f>
        <v/>
      </c>
      <c r="AD57" s="40" t="str">
        <f>IF(AD$7="","",IF(WEEKDAY(AD$7)&lt;&gt;7,"",IF(AND(COUNTBLANK(シフト表!X27:AD27)=0,SUMPRODUCT(COUNTIF(シフト表!X27:AD27,KubunName)*(KubunName&lt;&gt;"")*(KubunType="休日"))=0),1,0)))</f>
        <v/>
      </c>
      <c r="AE57" s="40" t="str">
        <f>IF(AE$7="","",IF(WEEKDAY(AE$7)&lt;&gt;7,"",IF(AND(COUNTBLANK(シフト表!Y27:AE27)=0,SUMPRODUCT(COUNTIF(シフト表!Y27:AE27,KubunName)*(KubunName&lt;&gt;"")*(KubunType="休日"))=0),1,0)))</f>
        <v/>
      </c>
      <c r="AF57" s="40" t="str">
        <f>IF(AF$7="","",IF(WEEKDAY(AF$7)&lt;&gt;7,"",IF(AND(COUNTBLANK(シフト表!Z27:AF27)=0,SUMPRODUCT(COUNTIF(シフト表!Z27:AF27,KubunName)*(KubunName&lt;&gt;"")*(KubunType="休日"))=0),1,0)))</f>
        <v/>
      </c>
      <c r="AG57" s="40" t="str">
        <f>IF(AG$7="","",IF(WEEKDAY(AG$7)&lt;&gt;7,"",IF(AND(COUNTBLANK(シフト表!AA27:AG27)=0,SUMPRODUCT(COUNTIF(シフト表!AA27:AG27,KubunName)*(KubunName&lt;&gt;"")*(KubunType="休日"))=0),1,0)))</f>
        <v/>
      </c>
    </row>
    <row r="58" spans="1:33" x14ac:dyDescent="0.25">
      <c r="B58" s="39" t="str">
        <f>IF(シフト表!$B28="","",シフト表!$B28)</f>
        <v/>
      </c>
      <c r="C58" s="41" t="str">
        <f>""</f>
        <v/>
      </c>
      <c r="D58" s="41" t="str">
        <f>""</f>
        <v/>
      </c>
      <c r="E58" s="41" t="str">
        <f>""</f>
        <v/>
      </c>
      <c r="F58" s="41" t="str">
        <f>""</f>
        <v/>
      </c>
      <c r="G58" s="41" t="str">
        <f>""</f>
        <v/>
      </c>
      <c r="H58" s="41" t="str">
        <f>""</f>
        <v/>
      </c>
      <c r="I58" s="40" t="str">
        <f>IF(I$7="","",IF(WEEKDAY(I$7)&lt;&gt;7,"",IF(AND(COUNTBLANK(シフト表!C28:I28)=0,SUMPRODUCT(COUNTIF(シフト表!C28:I28,KubunName)*(KubunName&lt;&gt;"")*(KubunType="休日"))=0),1,0)))</f>
        <v/>
      </c>
      <c r="J58" s="40" t="str">
        <f>IF(J$7="","",IF(WEEKDAY(J$7)&lt;&gt;7,"",IF(AND(COUNTBLANK(シフト表!D28:J28)=0,SUMPRODUCT(COUNTIF(シフト表!D28:J28,KubunName)*(KubunName&lt;&gt;"")*(KubunType="休日"))=0),1,0)))</f>
        <v/>
      </c>
      <c r="K58" s="40" t="str">
        <f>IF(K$7="","",IF(WEEKDAY(K$7)&lt;&gt;7,"",IF(AND(COUNTBLANK(シフト表!E28:K28)=0,SUMPRODUCT(COUNTIF(シフト表!E28:K28,KubunName)*(KubunName&lt;&gt;"")*(KubunType="休日"))=0),1,0)))</f>
        <v/>
      </c>
      <c r="L58" s="40" t="str">
        <f>IF(L$7="","",IF(WEEKDAY(L$7)&lt;&gt;7,"",IF(AND(COUNTBLANK(シフト表!F28:L28)=0,SUMPRODUCT(COUNTIF(シフト表!F28:L28,KubunName)*(KubunName&lt;&gt;"")*(KubunType="休日"))=0),1,0)))</f>
        <v/>
      </c>
      <c r="M58" s="40" t="str">
        <f>IF(M$7="","",IF(WEEKDAY(M$7)&lt;&gt;7,"",IF(AND(COUNTBLANK(シフト表!G28:M28)=0,SUMPRODUCT(COUNTIF(シフト表!G28:M28,KubunName)*(KubunName&lt;&gt;"")*(KubunType="休日"))=0),1,0)))</f>
        <v/>
      </c>
      <c r="N58" s="40" t="str">
        <f>IF(N$7="","",IF(WEEKDAY(N$7)&lt;&gt;7,"",IF(AND(COUNTBLANK(シフト表!H28:N28)=0,SUMPRODUCT(COUNTIF(シフト表!H28:N28,KubunName)*(KubunName&lt;&gt;"")*(KubunType="休日"))=0),1,0)))</f>
        <v/>
      </c>
      <c r="O58" s="40" t="str">
        <f>IF(O$7="","",IF(WEEKDAY(O$7)&lt;&gt;7,"",IF(AND(COUNTBLANK(シフト表!I28:O28)=0,SUMPRODUCT(COUNTIF(シフト表!I28:O28,KubunName)*(KubunName&lt;&gt;"")*(KubunType="休日"))=0),1,0)))</f>
        <v/>
      </c>
      <c r="P58" s="40" t="str">
        <f>IF(P$7="","",IF(WEEKDAY(P$7)&lt;&gt;7,"",IF(AND(COUNTBLANK(シフト表!J28:P28)=0,SUMPRODUCT(COUNTIF(シフト表!J28:P28,KubunName)*(KubunName&lt;&gt;"")*(KubunType="休日"))=0),1,0)))</f>
        <v/>
      </c>
      <c r="Q58" s="40" t="str">
        <f>IF(Q$7="","",IF(WEEKDAY(Q$7)&lt;&gt;7,"",IF(AND(COUNTBLANK(シフト表!K28:Q28)=0,SUMPRODUCT(COUNTIF(シフト表!K28:Q28,KubunName)*(KubunName&lt;&gt;"")*(KubunType="休日"))=0),1,0)))</f>
        <v/>
      </c>
      <c r="R58" s="40" t="str">
        <f>IF(R$7="","",IF(WEEKDAY(R$7)&lt;&gt;7,"",IF(AND(COUNTBLANK(シフト表!L28:R28)=0,SUMPRODUCT(COUNTIF(シフト表!L28:R28,KubunName)*(KubunName&lt;&gt;"")*(KubunType="休日"))=0),1,0)))</f>
        <v/>
      </c>
      <c r="S58" s="40" t="str">
        <f>IF(S$7="","",IF(WEEKDAY(S$7)&lt;&gt;7,"",IF(AND(COUNTBLANK(シフト表!M28:S28)=0,SUMPRODUCT(COUNTIF(シフト表!M28:S28,KubunName)*(KubunName&lt;&gt;"")*(KubunType="休日"))=0),1,0)))</f>
        <v/>
      </c>
      <c r="T58" s="40" t="str">
        <f>IF(T$7="","",IF(WEEKDAY(T$7)&lt;&gt;7,"",IF(AND(COUNTBLANK(シフト表!N28:T28)=0,SUMPRODUCT(COUNTIF(シフト表!N28:T28,KubunName)*(KubunName&lt;&gt;"")*(KubunType="休日"))=0),1,0)))</f>
        <v/>
      </c>
      <c r="U58" s="40" t="str">
        <f>IF(U$7="","",IF(WEEKDAY(U$7)&lt;&gt;7,"",IF(AND(COUNTBLANK(シフト表!O28:U28)=0,SUMPRODUCT(COUNTIF(シフト表!O28:U28,KubunName)*(KubunName&lt;&gt;"")*(KubunType="休日"))=0),1,0)))</f>
        <v/>
      </c>
      <c r="V58" s="40" t="str">
        <f>IF(V$7="","",IF(WEEKDAY(V$7)&lt;&gt;7,"",IF(AND(COUNTBLANK(シフト表!P28:V28)=0,SUMPRODUCT(COUNTIF(シフト表!P28:V28,KubunName)*(KubunName&lt;&gt;"")*(KubunType="休日"))=0),1,0)))</f>
        <v/>
      </c>
      <c r="W58" s="40" t="str">
        <f>IF(W$7="","",IF(WEEKDAY(W$7)&lt;&gt;7,"",IF(AND(COUNTBLANK(シフト表!Q28:W28)=0,SUMPRODUCT(COUNTIF(シフト表!Q28:W28,KubunName)*(KubunName&lt;&gt;"")*(KubunType="休日"))=0),1,0)))</f>
        <v/>
      </c>
      <c r="X58" s="40" t="str">
        <f>IF(X$7="","",IF(WEEKDAY(X$7)&lt;&gt;7,"",IF(AND(COUNTBLANK(シフト表!R28:X28)=0,SUMPRODUCT(COUNTIF(シフト表!R28:X28,KubunName)*(KubunName&lt;&gt;"")*(KubunType="休日"))=0),1,0)))</f>
        <v/>
      </c>
      <c r="Y58" s="40" t="str">
        <f>IF(Y$7="","",IF(WEEKDAY(Y$7)&lt;&gt;7,"",IF(AND(COUNTBLANK(シフト表!S28:Y28)=0,SUMPRODUCT(COUNTIF(シフト表!S28:Y28,KubunName)*(KubunName&lt;&gt;"")*(KubunType="休日"))=0),1,0)))</f>
        <v/>
      </c>
      <c r="Z58" s="40" t="str">
        <f>IF(Z$7="","",IF(WEEKDAY(Z$7)&lt;&gt;7,"",IF(AND(COUNTBLANK(シフト表!T28:Z28)=0,SUMPRODUCT(COUNTIF(シフト表!T28:Z28,KubunName)*(KubunName&lt;&gt;"")*(KubunType="休日"))=0),1,0)))</f>
        <v/>
      </c>
      <c r="AA58" s="40" t="str">
        <f>IF(AA$7="","",IF(WEEKDAY(AA$7)&lt;&gt;7,"",IF(AND(COUNTBLANK(シフト表!U28:AA28)=0,SUMPRODUCT(COUNTIF(シフト表!U28:AA28,KubunName)*(KubunName&lt;&gt;"")*(KubunType="休日"))=0),1,0)))</f>
        <v/>
      </c>
      <c r="AB58" s="40" t="str">
        <f>IF(AB$7="","",IF(WEEKDAY(AB$7)&lt;&gt;7,"",IF(AND(COUNTBLANK(シフト表!V28:AB28)=0,SUMPRODUCT(COUNTIF(シフト表!V28:AB28,KubunName)*(KubunName&lt;&gt;"")*(KubunType="休日"))=0),1,0)))</f>
        <v/>
      </c>
      <c r="AC58" s="40" t="str">
        <f>IF(AC$7="","",IF(WEEKDAY(AC$7)&lt;&gt;7,"",IF(AND(COUNTBLANK(シフト表!W28:AC28)=0,SUMPRODUCT(COUNTIF(シフト表!W28:AC28,KubunName)*(KubunName&lt;&gt;"")*(KubunType="休日"))=0),1,0)))</f>
        <v/>
      </c>
      <c r="AD58" s="40" t="str">
        <f>IF(AD$7="","",IF(WEEKDAY(AD$7)&lt;&gt;7,"",IF(AND(COUNTBLANK(シフト表!X28:AD28)=0,SUMPRODUCT(COUNTIF(シフト表!X28:AD28,KubunName)*(KubunName&lt;&gt;"")*(KubunType="休日"))=0),1,0)))</f>
        <v/>
      </c>
      <c r="AE58" s="40" t="str">
        <f>IF(AE$7="","",IF(WEEKDAY(AE$7)&lt;&gt;7,"",IF(AND(COUNTBLANK(シフト表!Y28:AE28)=0,SUMPRODUCT(COUNTIF(シフト表!Y28:AE28,KubunName)*(KubunName&lt;&gt;"")*(KubunType="休日"))=0),1,0)))</f>
        <v/>
      </c>
      <c r="AF58" s="40" t="str">
        <f>IF(AF$7="","",IF(WEEKDAY(AF$7)&lt;&gt;7,"",IF(AND(COUNTBLANK(シフト表!Z28:AF28)=0,SUMPRODUCT(COUNTIF(シフト表!Z28:AF28,KubunName)*(KubunName&lt;&gt;"")*(KubunType="休日"))=0),1,0)))</f>
        <v/>
      </c>
      <c r="AG58" s="40" t="str">
        <f>IF(AG$7="","",IF(WEEKDAY(AG$7)&lt;&gt;7,"",IF(AND(COUNTBLANK(シフト表!AA28:AG28)=0,SUMPRODUCT(COUNTIF(シフト表!AA28:AG28,KubunName)*(KubunName&lt;&gt;"")*(KubunType="休日"))=0),1,0)))</f>
        <v/>
      </c>
    </row>
    <row r="59" spans="1:33" x14ac:dyDescent="0.25">
      <c r="B59" s="39" t="str">
        <f>IF(シフト表!$B29="","",シフト表!$B29)</f>
        <v/>
      </c>
      <c r="C59" s="41" t="str">
        <f>""</f>
        <v/>
      </c>
      <c r="D59" s="41" t="str">
        <f>""</f>
        <v/>
      </c>
      <c r="E59" s="41" t="str">
        <f>""</f>
        <v/>
      </c>
      <c r="F59" s="41" t="str">
        <f>""</f>
        <v/>
      </c>
      <c r="G59" s="41" t="str">
        <f>""</f>
        <v/>
      </c>
      <c r="H59" s="41" t="str">
        <f>""</f>
        <v/>
      </c>
      <c r="I59" s="40" t="str">
        <f>IF(I$7="","",IF(WEEKDAY(I$7)&lt;&gt;7,"",IF(AND(COUNTBLANK(シフト表!C29:I29)=0,SUMPRODUCT(COUNTIF(シフト表!C29:I29,KubunName)*(KubunName&lt;&gt;"")*(KubunType="休日"))=0),1,0)))</f>
        <v/>
      </c>
      <c r="J59" s="40" t="str">
        <f>IF(J$7="","",IF(WEEKDAY(J$7)&lt;&gt;7,"",IF(AND(COUNTBLANK(シフト表!D29:J29)=0,SUMPRODUCT(COUNTIF(シフト表!D29:J29,KubunName)*(KubunName&lt;&gt;"")*(KubunType="休日"))=0),1,0)))</f>
        <v/>
      </c>
      <c r="K59" s="40" t="str">
        <f>IF(K$7="","",IF(WEEKDAY(K$7)&lt;&gt;7,"",IF(AND(COUNTBLANK(シフト表!E29:K29)=0,SUMPRODUCT(COUNTIF(シフト表!E29:K29,KubunName)*(KubunName&lt;&gt;"")*(KubunType="休日"))=0),1,0)))</f>
        <v/>
      </c>
      <c r="L59" s="40" t="str">
        <f>IF(L$7="","",IF(WEEKDAY(L$7)&lt;&gt;7,"",IF(AND(COUNTBLANK(シフト表!F29:L29)=0,SUMPRODUCT(COUNTIF(シフト表!F29:L29,KubunName)*(KubunName&lt;&gt;"")*(KubunType="休日"))=0),1,0)))</f>
        <v/>
      </c>
      <c r="M59" s="40" t="str">
        <f>IF(M$7="","",IF(WEEKDAY(M$7)&lt;&gt;7,"",IF(AND(COUNTBLANK(シフト表!G29:M29)=0,SUMPRODUCT(COUNTIF(シフト表!G29:M29,KubunName)*(KubunName&lt;&gt;"")*(KubunType="休日"))=0),1,0)))</f>
        <v/>
      </c>
      <c r="N59" s="40" t="str">
        <f>IF(N$7="","",IF(WEEKDAY(N$7)&lt;&gt;7,"",IF(AND(COUNTBLANK(シフト表!H29:N29)=0,SUMPRODUCT(COUNTIF(シフト表!H29:N29,KubunName)*(KubunName&lt;&gt;"")*(KubunType="休日"))=0),1,0)))</f>
        <v/>
      </c>
      <c r="O59" s="40" t="str">
        <f>IF(O$7="","",IF(WEEKDAY(O$7)&lt;&gt;7,"",IF(AND(COUNTBLANK(シフト表!I29:O29)=0,SUMPRODUCT(COUNTIF(シフト表!I29:O29,KubunName)*(KubunName&lt;&gt;"")*(KubunType="休日"))=0),1,0)))</f>
        <v/>
      </c>
      <c r="P59" s="40" t="str">
        <f>IF(P$7="","",IF(WEEKDAY(P$7)&lt;&gt;7,"",IF(AND(COUNTBLANK(シフト表!J29:P29)=0,SUMPRODUCT(COUNTIF(シフト表!J29:P29,KubunName)*(KubunName&lt;&gt;"")*(KubunType="休日"))=0),1,0)))</f>
        <v/>
      </c>
      <c r="Q59" s="40" t="str">
        <f>IF(Q$7="","",IF(WEEKDAY(Q$7)&lt;&gt;7,"",IF(AND(COUNTBLANK(シフト表!K29:Q29)=0,SUMPRODUCT(COUNTIF(シフト表!K29:Q29,KubunName)*(KubunName&lt;&gt;"")*(KubunType="休日"))=0),1,0)))</f>
        <v/>
      </c>
      <c r="R59" s="40" t="str">
        <f>IF(R$7="","",IF(WEEKDAY(R$7)&lt;&gt;7,"",IF(AND(COUNTBLANK(シフト表!L29:R29)=0,SUMPRODUCT(COUNTIF(シフト表!L29:R29,KubunName)*(KubunName&lt;&gt;"")*(KubunType="休日"))=0),1,0)))</f>
        <v/>
      </c>
      <c r="S59" s="40" t="str">
        <f>IF(S$7="","",IF(WEEKDAY(S$7)&lt;&gt;7,"",IF(AND(COUNTBLANK(シフト表!M29:S29)=0,SUMPRODUCT(COUNTIF(シフト表!M29:S29,KubunName)*(KubunName&lt;&gt;"")*(KubunType="休日"))=0),1,0)))</f>
        <v/>
      </c>
      <c r="T59" s="40" t="str">
        <f>IF(T$7="","",IF(WEEKDAY(T$7)&lt;&gt;7,"",IF(AND(COUNTBLANK(シフト表!N29:T29)=0,SUMPRODUCT(COUNTIF(シフト表!N29:T29,KubunName)*(KubunName&lt;&gt;"")*(KubunType="休日"))=0),1,0)))</f>
        <v/>
      </c>
      <c r="U59" s="40" t="str">
        <f>IF(U$7="","",IF(WEEKDAY(U$7)&lt;&gt;7,"",IF(AND(COUNTBLANK(シフト表!O29:U29)=0,SUMPRODUCT(COUNTIF(シフト表!O29:U29,KubunName)*(KubunName&lt;&gt;"")*(KubunType="休日"))=0),1,0)))</f>
        <v/>
      </c>
      <c r="V59" s="40" t="str">
        <f>IF(V$7="","",IF(WEEKDAY(V$7)&lt;&gt;7,"",IF(AND(COUNTBLANK(シフト表!P29:V29)=0,SUMPRODUCT(COUNTIF(シフト表!P29:V29,KubunName)*(KubunName&lt;&gt;"")*(KubunType="休日"))=0),1,0)))</f>
        <v/>
      </c>
      <c r="W59" s="40" t="str">
        <f>IF(W$7="","",IF(WEEKDAY(W$7)&lt;&gt;7,"",IF(AND(COUNTBLANK(シフト表!Q29:W29)=0,SUMPRODUCT(COUNTIF(シフト表!Q29:W29,KubunName)*(KubunName&lt;&gt;"")*(KubunType="休日"))=0),1,0)))</f>
        <v/>
      </c>
      <c r="X59" s="40" t="str">
        <f>IF(X$7="","",IF(WEEKDAY(X$7)&lt;&gt;7,"",IF(AND(COUNTBLANK(シフト表!R29:X29)=0,SUMPRODUCT(COUNTIF(シフト表!R29:X29,KubunName)*(KubunName&lt;&gt;"")*(KubunType="休日"))=0),1,0)))</f>
        <v/>
      </c>
      <c r="Y59" s="40" t="str">
        <f>IF(Y$7="","",IF(WEEKDAY(Y$7)&lt;&gt;7,"",IF(AND(COUNTBLANK(シフト表!S29:Y29)=0,SUMPRODUCT(COUNTIF(シフト表!S29:Y29,KubunName)*(KubunName&lt;&gt;"")*(KubunType="休日"))=0),1,0)))</f>
        <v/>
      </c>
      <c r="Z59" s="40" t="str">
        <f>IF(Z$7="","",IF(WEEKDAY(Z$7)&lt;&gt;7,"",IF(AND(COUNTBLANK(シフト表!T29:Z29)=0,SUMPRODUCT(COUNTIF(シフト表!T29:Z29,KubunName)*(KubunName&lt;&gt;"")*(KubunType="休日"))=0),1,0)))</f>
        <v/>
      </c>
      <c r="AA59" s="40" t="str">
        <f>IF(AA$7="","",IF(WEEKDAY(AA$7)&lt;&gt;7,"",IF(AND(COUNTBLANK(シフト表!U29:AA29)=0,SUMPRODUCT(COUNTIF(シフト表!U29:AA29,KubunName)*(KubunName&lt;&gt;"")*(KubunType="休日"))=0),1,0)))</f>
        <v/>
      </c>
      <c r="AB59" s="40" t="str">
        <f>IF(AB$7="","",IF(WEEKDAY(AB$7)&lt;&gt;7,"",IF(AND(COUNTBLANK(シフト表!V29:AB29)=0,SUMPRODUCT(COUNTIF(シフト表!V29:AB29,KubunName)*(KubunName&lt;&gt;"")*(KubunType="休日"))=0),1,0)))</f>
        <v/>
      </c>
      <c r="AC59" s="40" t="str">
        <f>IF(AC$7="","",IF(WEEKDAY(AC$7)&lt;&gt;7,"",IF(AND(COUNTBLANK(シフト表!W29:AC29)=0,SUMPRODUCT(COUNTIF(シフト表!W29:AC29,KubunName)*(KubunName&lt;&gt;"")*(KubunType="休日"))=0),1,0)))</f>
        <v/>
      </c>
      <c r="AD59" s="40" t="str">
        <f>IF(AD$7="","",IF(WEEKDAY(AD$7)&lt;&gt;7,"",IF(AND(COUNTBLANK(シフト表!X29:AD29)=0,SUMPRODUCT(COUNTIF(シフト表!X29:AD29,KubunName)*(KubunName&lt;&gt;"")*(KubunType="休日"))=0),1,0)))</f>
        <v/>
      </c>
      <c r="AE59" s="40" t="str">
        <f>IF(AE$7="","",IF(WEEKDAY(AE$7)&lt;&gt;7,"",IF(AND(COUNTBLANK(シフト表!Y29:AE29)=0,SUMPRODUCT(COUNTIF(シフト表!Y29:AE29,KubunName)*(KubunName&lt;&gt;"")*(KubunType="休日"))=0),1,0)))</f>
        <v/>
      </c>
      <c r="AF59" s="40" t="str">
        <f>IF(AF$7="","",IF(WEEKDAY(AF$7)&lt;&gt;7,"",IF(AND(COUNTBLANK(シフト表!Z29:AF29)=0,SUMPRODUCT(COUNTIF(シフト表!Z29:AF29,KubunName)*(KubunName&lt;&gt;"")*(KubunType="休日"))=0),1,0)))</f>
        <v/>
      </c>
      <c r="AG59" s="40" t="str">
        <f>IF(AG$7="","",IF(WEEKDAY(AG$7)&lt;&gt;7,"",IF(AND(COUNTBLANK(シフト表!AA29:AG29)=0,SUMPRODUCT(COUNTIF(シフト表!AA29:AG29,KubunName)*(KubunName&lt;&gt;"")*(KubunType="休日"))=0),1,0)))</f>
        <v/>
      </c>
    </row>
    <row r="61" spans="1:33" ht="21.95" customHeight="1" x14ac:dyDescent="0.25">
      <c r="A61" s="50" t="s">
        <v>55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</row>
  </sheetData>
  <mergeCells count="4">
    <mergeCell ref="A61:AG61"/>
    <mergeCell ref="A1:T2"/>
    <mergeCell ref="U1:AG2"/>
    <mergeCell ref="A4:AG4"/>
  </mergeCell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60"/>
  <sheetViews>
    <sheetView showGridLines="0" workbookViewId="0"/>
  </sheetViews>
  <sheetFormatPr defaultRowHeight="15" x14ac:dyDescent="0.25"/>
  <cols>
    <col min="1" max="1" width="13" customWidth="1"/>
    <col min="2" max="2" width="16" customWidth="1"/>
  </cols>
  <sheetData>
    <row r="1" spans="1:2" ht="21.95" customHeight="1" x14ac:dyDescent="0.25">
      <c r="A1" s="55" t="s">
        <v>87</v>
      </c>
      <c r="B1" s="53" t="s">
        <v>88</v>
      </c>
    </row>
    <row r="2" spans="1:2" ht="14.1" customHeight="1" x14ac:dyDescent="0.25">
      <c r="A2" s="49"/>
      <c r="B2" s="49"/>
    </row>
    <row r="3" spans="1:2" ht="5.0999999999999996" customHeight="1" x14ac:dyDescent="0.25">
      <c r="A3" s="16" t="s">
        <v>75</v>
      </c>
      <c r="B3" s="16" t="s">
        <v>89</v>
      </c>
    </row>
    <row r="4" spans="1:2" ht="16.5" x14ac:dyDescent="0.35">
      <c r="A4" s="42">
        <v>46023</v>
      </c>
      <c r="B4" s="43" t="s">
        <v>90</v>
      </c>
    </row>
    <row r="5" spans="1:2" ht="16.5" x14ac:dyDescent="0.35">
      <c r="A5" s="42">
        <v>46034</v>
      </c>
      <c r="B5" s="43" t="s">
        <v>91</v>
      </c>
    </row>
    <row r="6" spans="1:2" ht="16.5" x14ac:dyDescent="0.35">
      <c r="A6" s="42">
        <v>46064</v>
      </c>
      <c r="B6" s="43" t="s">
        <v>92</v>
      </c>
    </row>
    <row r="7" spans="1:2" ht="16.5" x14ac:dyDescent="0.35">
      <c r="A7" s="42">
        <v>46076</v>
      </c>
      <c r="B7" s="43" t="s">
        <v>93</v>
      </c>
    </row>
    <row r="8" spans="1:2" ht="16.5" x14ac:dyDescent="0.35">
      <c r="A8" s="42">
        <v>46101</v>
      </c>
      <c r="B8" s="43" t="s">
        <v>94</v>
      </c>
    </row>
    <row r="9" spans="1:2" ht="16.5" x14ac:dyDescent="0.35">
      <c r="A9" s="42">
        <v>46141</v>
      </c>
      <c r="B9" s="43" t="s">
        <v>95</v>
      </c>
    </row>
    <row r="10" spans="1:2" ht="16.5" x14ac:dyDescent="0.35">
      <c r="A10" s="42">
        <v>46145</v>
      </c>
      <c r="B10" s="43" t="s">
        <v>96</v>
      </c>
    </row>
    <row r="11" spans="1:2" ht="16.5" x14ac:dyDescent="0.35">
      <c r="A11" s="42">
        <v>46146</v>
      </c>
      <c r="B11" s="43" t="s">
        <v>97</v>
      </c>
    </row>
    <row r="12" spans="1:2" ht="16.5" x14ac:dyDescent="0.35">
      <c r="A12" s="42">
        <v>46147</v>
      </c>
      <c r="B12" s="43" t="s">
        <v>98</v>
      </c>
    </row>
    <row r="13" spans="1:2" ht="16.5" x14ac:dyDescent="0.35">
      <c r="A13" s="42">
        <v>46148</v>
      </c>
      <c r="B13" s="43" t="s">
        <v>46</v>
      </c>
    </row>
    <row r="14" spans="1:2" ht="16.5" x14ac:dyDescent="0.35">
      <c r="A14" s="42">
        <v>46223</v>
      </c>
      <c r="B14" s="43" t="s">
        <v>99</v>
      </c>
    </row>
    <row r="15" spans="1:2" ht="16.5" x14ac:dyDescent="0.35">
      <c r="A15" s="42">
        <v>46245</v>
      </c>
      <c r="B15" s="43" t="s">
        <v>100</v>
      </c>
    </row>
    <row r="16" spans="1:2" ht="16.5" x14ac:dyDescent="0.35">
      <c r="A16" s="42">
        <v>46286</v>
      </c>
      <c r="B16" s="43" t="s">
        <v>101</v>
      </c>
    </row>
    <row r="17" spans="1:2" ht="16.5" x14ac:dyDescent="0.35">
      <c r="A17" s="42">
        <v>46287</v>
      </c>
      <c r="B17" s="43" t="s">
        <v>46</v>
      </c>
    </row>
    <row r="18" spans="1:2" ht="16.5" x14ac:dyDescent="0.35">
      <c r="A18" s="42">
        <v>46288</v>
      </c>
      <c r="B18" s="43" t="s">
        <v>102</v>
      </c>
    </row>
    <row r="19" spans="1:2" ht="16.5" x14ac:dyDescent="0.35">
      <c r="A19" s="42">
        <v>46307</v>
      </c>
      <c r="B19" s="43" t="s">
        <v>103</v>
      </c>
    </row>
    <row r="20" spans="1:2" ht="16.5" x14ac:dyDescent="0.35">
      <c r="A20" s="42">
        <v>46329</v>
      </c>
      <c r="B20" s="43" t="s">
        <v>104</v>
      </c>
    </row>
    <row r="21" spans="1:2" ht="16.5" x14ac:dyDescent="0.35">
      <c r="A21" s="42">
        <v>46349</v>
      </c>
      <c r="B21" s="43" t="s">
        <v>105</v>
      </c>
    </row>
    <row r="22" spans="1:2" ht="16.5" x14ac:dyDescent="0.35">
      <c r="A22" s="42">
        <v>46388</v>
      </c>
      <c r="B22" s="43" t="s">
        <v>90</v>
      </c>
    </row>
    <row r="23" spans="1:2" ht="16.5" x14ac:dyDescent="0.35">
      <c r="A23" s="42">
        <v>46398</v>
      </c>
      <c r="B23" s="43" t="s">
        <v>91</v>
      </c>
    </row>
    <row r="24" spans="1:2" ht="16.5" x14ac:dyDescent="0.35">
      <c r="A24" s="42">
        <v>46429</v>
      </c>
      <c r="B24" s="43" t="s">
        <v>92</v>
      </c>
    </row>
    <row r="25" spans="1:2" ht="16.5" x14ac:dyDescent="0.35">
      <c r="A25" s="42">
        <v>46441</v>
      </c>
      <c r="B25" s="43" t="s">
        <v>93</v>
      </c>
    </row>
    <row r="26" spans="1:2" ht="16.5" x14ac:dyDescent="0.35">
      <c r="A26" s="42">
        <v>46467</v>
      </c>
      <c r="B26" s="43" t="s">
        <v>94</v>
      </c>
    </row>
    <row r="27" spans="1:2" ht="16.5" x14ac:dyDescent="0.35">
      <c r="A27" s="42">
        <v>46468</v>
      </c>
      <c r="B27" s="43" t="s">
        <v>46</v>
      </c>
    </row>
    <row r="28" spans="1:2" ht="16.5" x14ac:dyDescent="0.35">
      <c r="A28" s="42">
        <v>46506</v>
      </c>
      <c r="B28" s="43" t="s">
        <v>95</v>
      </c>
    </row>
    <row r="29" spans="1:2" ht="16.5" x14ac:dyDescent="0.35">
      <c r="A29" s="42">
        <v>46510</v>
      </c>
      <c r="B29" s="43" t="s">
        <v>96</v>
      </c>
    </row>
    <row r="30" spans="1:2" ht="16.5" x14ac:dyDescent="0.35">
      <c r="A30" s="42">
        <v>46511</v>
      </c>
      <c r="B30" s="43" t="s">
        <v>97</v>
      </c>
    </row>
    <row r="31" spans="1:2" ht="16.5" x14ac:dyDescent="0.35">
      <c r="A31" s="42">
        <v>46512</v>
      </c>
      <c r="B31" s="43" t="s">
        <v>98</v>
      </c>
    </row>
    <row r="32" spans="1:2" ht="16.5" x14ac:dyDescent="0.35">
      <c r="A32" s="42">
        <v>46587</v>
      </c>
      <c r="B32" s="43" t="s">
        <v>99</v>
      </c>
    </row>
    <row r="33" spans="1:2" ht="16.5" x14ac:dyDescent="0.35">
      <c r="A33" s="42">
        <v>46610</v>
      </c>
      <c r="B33" s="43" t="s">
        <v>100</v>
      </c>
    </row>
    <row r="34" spans="1:2" ht="16.5" x14ac:dyDescent="0.35">
      <c r="A34" s="42">
        <v>46650</v>
      </c>
      <c r="B34" s="43" t="s">
        <v>101</v>
      </c>
    </row>
    <row r="35" spans="1:2" ht="16.5" x14ac:dyDescent="0.35">
      <c r="A35" s="42">
        <v>46653</v>
      </c>
      <c r="B35" s="43" t="s">
        <v>102</v>
      </c>
    </row>
    <row r="36" spans="1:2" ht="16.5" x14ac:dyDescent="0.35">
      <c r="A36" s="42">
        <v>46671</v>
      </c>
      <c r="B36" s="43" t="s">
        <v>103</v>
      </c>
    </row>
    <row r="37" spans="1:2" ht="16.5" x14ac:dyDescent="0.35">
      <c r="A37" s="42">
        <v>46694</v>
      </c>
      <c r="B37" s="43" t="s">
        <v>104</v>
      </c>
    </row>
    <row r="38" spans="1:2" ht="16.5" x14ac:dyDescent="0.35">
      <c r="A38" s="42">
        <v>46714</v>
      </c>
      <c r="B38" s="43" t="s">
        <v>105</v>
      </c>
    </row>
    <row r="60" spans="1:2" ht="39.950000000000003" customHeight="1" x14ac:dyDescent="0.25">
      <c r="A60" s="52" t="s">
        <v>106</v>
      </c>
      <c r="B60" s="49"/>
    </row>
  </sheetData>
  <mergeCells count="3">
    <mergeCell ref="A60:B60"/>
    <mergeCell ref="B1:B2"/>
    <mergeCell ref="A1:A2"/>
  </mergeCell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6" t="s">
        <v>107</v>
      </c>
      <c r="B1" s="16" t="s">
        <v>108</v>
      </c>
    </row>
    <row r="2" spans="1:2" ht="17.25" x14ac:dyDescent="0.35">
      <c r="A2" s="44" t="s">
        <v>109</v>
      </c>
      <c r="B2" s="45" t="s">
        <v>110</v>
      </c>
    </row>
    <row r="3" spans="1:2" ht="17.25" x14ac:dyDescent="0.35">
      <c r="A3" s="44" t="s">
        <v>109</v>
      </c>
      <c r="B3" s="45" t="s">
        <v>111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13</vt:i4>
      </vt:variant>
    </vt:vector>
  </HeadingPairs>
  <TitlesOfParts>
    <vt:vector size="20" baseType="lpstr">
      <vt:lpstr>使い方</vt:lpstr>
      <vt:lpstr>設定</vt:lpstr>
      <vt:lpstr>シフト表</vt:lpstr>
      <vt:lpstr>個人別</vt:lpstr>
      <vt:lpstr>計算</vt:lpstr>
      <vt:lpstr>祝日</vt:lpstr>
      <vt:lpstr>変更履歴</vt:lpstr>
      <vt:lpstr>KubunHours</vt:lpstr>
      <vt:lpstr>KubunName</vt:lpstr>
      <vt:lpstr>KubunShinya</vt:lpstr>
      <vt:lpstr>KubunType</vt:lpstr>
      <vt:lpstr>シフト表!Print_Area</vt:lpstr>
      <vt:lpstr>使い方!Print_Area</vt:lpstr>
      <vt:lpstr>個人別!Print_Area</vt:lpstr>
      <vt:lpstr>変更履歴!Print_Area</vt:lpstr>
      <vt:lpstr>祝日!Print_Area</vt:lpstr>
      <vt:lpstr>計算!Print_Area</vt:lpstr>
      <vt:lpstr>設定!Print_Area</vt:lpstr>
      <vt:lpstr>Shukujitsu</vt:lpstr>
      <vt:lpstr>StaffList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2026-10-18T07:12:45Z</dcterms:created>
  <dcterms:modified xsi:type="dcterms:W3CDTF">2026-10-18T07:12:54Z</dcterms:modified>
</cp:coreProperties>
</file>