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ersonalProject\affiliate\soroban-note\products\templates\dist\"/>
    </mc:Choice>
  </mc:AlternateContent>
  <xr:revisionPtr revIDLastSave="0" documentId="8_{ACA76440-9DC1-4B79-9542-C05C2AF1D33C}" xr6:coauthVersionLast="47" xr6:coauthVersionMax="47" xr10:uidLastSave="{00000000-0000-0000-0000-000000000000}"/>
  <bookViews>
    <workbookView xWindow="-120" yWindow="-120" windowWidth="29040" windowHeight="15720" xr2:uid="{00000000-000D-0000-FFFF-FFFF00000000}"/>
  </bookViews>
  <sheets>
    <sheet name="使い方" sheetId="1" r:id="rId1"/>
    <sheet name="設定" sheetId="2" r:id="rId2"/>
    <sheet name="従業員マスタ" sheetId="3" r:id="rId3"/>
    <sheet name="勤怠台帳" sheetId="4" r:id="rId4"/>
    <sheet name="出勤簿" sheetId="5" r:id="rId5"/>
    <sheet name="変更履歴" sheetId="6" r:id="rId6"/>
  </sheets>
  <definedNames>
    <definedName name="_xlnm._FilterDatabase" localSheetId="3" hidden="1">勤怠台帳!$A$6:$R$506</definedName>
    <definedName name="_xlnm._FilterDatabase" localSheetId="2" hidden="1">従業員マスタ!$A$6:$C$11</definedName>
    <definedName name="_xlnm.Print_Area" localSheetId="0">使い方!$A$1:$A$13</definedName>
    <definedName name="_xlnm.Print_Area" localSheetId="4">出勤簿!$A$1:$K$47</definedName>
    <definedName name="_xlnm.Print_Area" localSheetId="3">勤怠台帳!$A$1:$R$506</definedName>
    <definedName name="_xlnm.Print_Area" localSheetId="5">変更履歴!$A$1:$B$3</definedName>
    <definedName name="_xlnm.Print_Area" localSheetId="2">従業員マスタ!$A$1:$C$11</definedName>
    <definedName name="_xlnm.Print_Area" localSheetId="1">設定!$A$1:$E$13</definedName>
    <definedName name="_xlnm.Print_Titles" localSheetId="3">勤怠台帳!$6:$6</definedName>
    <definedName name="_xlnm.Print_Titles" localSheetId="2">従業員マスタ!$6:$6</definedName>
    <definedName name="StaffList">従業員マスタ!$B$7:$B$11</definedName>
    <definedName name="StaffNoList">従業員マスタ!$A$7:$A$11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5" l="1"/>
  <c r="K38" i="5"/>
  <c r="J38" i="5"/>
  <c r="I38" i="5"/>
  <c r="H38" i="5"/>
  <c r="G38" i="5"/>
  <c r="F38" i="5"/>
  <c r="E38" i="5"/>
  <c r="D38" i="5"/>
  <c r="C38" i="5"/>
  <c r="B38" i="5"/>
  <c r="A38" i="5"/>
  <c r="K37" i="5"/>
  <c r="J37" i="5"/>
  <c r="I37" i="5"/>
  <c r="H37" i="5"/>
  <c r="G37" i="5"/>
  <c r="F37" i="5"/>
  <c r="E37" i="5"/>
  <c r="D37" i="5"/>
  <c r="C37" i="5"/>
  <c r="B37" i="5"/>
  <c r="A37" i="5"/>
  <c r="K36" i="5"/>
  <c r="J36" i="5"/>
  <c r="I36" i="5"/>
  <c r="H36" i="5"/>
  <c r="G36" i="5"/>
  <c r="F36" i="5"/>
  <c r="E36" i="5"/>
  <c r="D36" i="5"/>
  <c r="C36" i="5"/>
  <c r="B36" i="5"/>
  <c r="A36" i="5"/>
  <c r="K35" i="5"/>
  <c r="J35" i="5"/>
  <c r="I35" i="5"/>
  <c r="H35" i="5"/>
  <c r="G35" i="5"/>
  <c r="F35" i="5"/>
  <c r="E35" i="5"/>
  <c r="D35" i="5"/>
  <c r="C35" i="5"/>
  <c r="B35" i="5"/>
  <c r="A35" i="5"/>
  <c r="K34" i="5"/>
  <c r="J34" i="5"/>
  <c r="I34" i="5"/>
  <c r="H34" i="5"/>
  <c r="G34" i="5"/>
  <c r="F34" i="5"/>
  <c r="E34" i="5"/>
  <c r="D34" i="5"/>
  <c r="C34" i="5"/>
  <c r="B34" i="5"/>
  <c r="A34" i="5"/>
  <c r="K33" i="5"/>
  <c r="J33" i="5"/>
  <c r="I33" i="5"/>
  <c r="H33" i="5"/>
  <c r="G33" i="5"/>
  <c r="F33" i="5"/>
  <c r="E33" i="5"/>
  <c r="D33" i="5"/>
  <c r="C33" i="5"/>
  <c r="B33" i="5"/>
  <c r="A33" i="5"/>
  <c r="K32" i="5"/>
  <c r="J32" i="5"/>
  <c r="I32" i="5"/>
  <c r="H32" i="5"/>
  <c r="G32" i="5"/>
  <c r="F32" i="5"/>
  <c r="E32" i="5"/>
  <c r="D32" i="5"/>
  <c r="C32" i="5"/>
  <c r="B32" i="5"/>
  <c r="A32" i="5"/>
  <c r="K31" i="5"/>
  <c r="J31" i="5"/>
  <c r="I31" i="5"/>
  <c r="H31" i="5"/>
  <c r="G31" i="5"/>
  <c r="F31" i="5"/>
  <c r="E31" i="5"/>
  <c r="D31" i="5"/>
  <c r="C31" i="5"/>
  <c r="B31" i="5"/>
  <c r="A31" i="5"/>
  <c r="K30" i="5"/>
  <c r="J30" i="5"/>
  <c r="I30" i="5"/>
  <c r="H30" i="5"/>
  <c r="G30" i="5"/>
  <c r="F30" i="5"/>
  <c r="E30" i="5"/>
  <c r="D30" i="5"/>
  <c r="C30" i="5"/>
  <c r="B30" i="5"/>
  <c r="A30" i="5"/>
  <c r="K29" i="5"/>
  <c r="J29" i="5"/>
  <c r="I29" i="5"/>
  <c r="H29" i="5"/>
  <c r="G29" i="5"/>
  <c r="F29" i="5"/>
  <c r="E29" i="5"/>
  <c r="D29" i="5"/>
  <c r="C29" i="5"/>
  <c r="B29" i="5"/>
  <c r="A29" i="5"/>
  <c r="K28" i="5"/>
  <c r="J28" i="5"/>
  <c r="I28" i="5"/>
  <c r="H28" i="5"/>
  <c r="G28" i="5"/>
  <c r="F28" i="5"/>
  <c r="E28" i="5"/>
  <c r="D28" i="5"/>
  <c r="C28" i="5"/>
  <c r="B28" i="5"/>
  <c r="A28" i="5"/>
  <c r="K27" i="5"/>
  <c r="J27" i="5"/>
  <c r="I27" i="5"/>
  <c r="H27" i="5"/>
  <c r="G27" i="5"/>
  <c r="F27" i="5"/>
  <c r="E27" i="5"/>
  <c r="D27" i="5"/>
  <c r="C27" i="5"/>
  <c r="B27" i="5"/>
  <c r="A27" i="5"/>
  <c r="K26" i="5"/>
  <c r="J26" i="5"/>
  <c r="I26" i="5"/>
  <c r="H26" i="5"/>
  <c r="G26" i="5"/>
  <c r="F26" i="5"/>
  <c r="E26" i="5"/>
  <c r="D26" i="5"/>
  <c r="C26" i="5"/>
  <c r="B26" i="5"/>
  <c r="A26" i="5"/>
  <c r="K25" i="5"/>
  <c r="J25" i="5"/>
  <c r="I25" i="5"/>
  <c r="H25" i="5"/>
  <c r="G25" i="5"/>
  <c r="F25" i="5"/>
  <c r="E25" i="5"/>
  <c r="D25" i="5"/>
  <c r="C25" i="5"/>
  <c r="B25" i="5"/>
  <c r="A25" i="5"/>
  <c r="K24" i="5"/>
  <c r="J24" i="5"/>
  <c r="I24" i="5"/>
  <c r="H24" i="5"/>
  <c r="G24" i="5"/>
  <c r="F24" i="5"/>
  <c r="E24" i="5"/>
  <c r="D24" i="5"/>
  <c r="C24" i="5"/>
  <c r="B24" i="5"/>
  <c r="A24" i="5"/>
  <c r="K23" i="5"/>
  <c r="J23" i="5"/>
  <c r="I23" i="5"/>
  <c r="H23" i="5"/>
  <c r="G23" i="5"/>
  <c r="F23" i="5"/>
  <c r="E23" i="5"/>
  <c r="D23" i="5"/>
  <c r="C23" i="5"/>
  <c r="B23" i="5"/>
  <c r="A23" i="5"/>
  <c r="K22" i="5"/>
  <c r="J22" i="5"/>
  <c r="I22" i="5"/>
  <c r="H22" i="5"/>
  <c r="G22" i="5"/>
  <c r="F22" i="5"/>
  <c r="E22" i="5"/>
  <c r="D22" i="5"/>
  <c r="C22" i="5"/>
  <c r="B22" i="5"/>
  <c r="A22" i="5"/>
  <c r="K21" i="5"/>
  <c r="J21" i="5"/>
  <c r="I21" i="5"/>
  <c r="H21" i="5"/>
  <c r="G21" i="5"/>
  <c r="F21" i="5"/>
  <c r="E21" i="5"/>
  <c r="D21" i="5"/>
  <c r="C21" i="5"/>
  <c r="B21" i="5"/>
  <c r="A21" i="5"/>
  <c r="K20" i="5"/>
  <c r="J20" i="5"/>
  <c r="I20" i="5"/>
  <c r="H20" i="5"/>
  <c r="G20" i="5"/>
  <c r="F20" i="5"/>
  <c r="E20" i="5"/>
  <c r="D20" i="5"/>
  <c r="C20" i="5"/>
  <c r="B20" i="5"/>
  <c r="A20" i="5"/>
  <c r="K19" i="5"/>
  <c r="J19" i="5"/>
  <c r="I19" i="5"/>
  <c r="H19" i="5"/>
  <c r="G19" i="5"/>
  <c r="F19" i="5"/>
  <c r="E19" i="5"/>
  <c r="D19" i="5"/>
  <c r="C19" i="5"/>
  <c r="B19" i="5"/>
  <c r="A19" i="5"/>
  <c r="K18" i="5"/>
  <c r="J18" i="5"/>
  <c r="I18" i="5"/>
  <c r="H18" i="5"/>
  <c r="G18" i="5"/>
  <c r="F18" i="5"/>
  <c r="E18" i="5"/>
  <c r="D18" i="5"/>
  <c r="C18" i="5"/>
  <c r="B18" i="5"/>
  <c r="A18" i="5"/>
  <c r="K17" i="5"/>
  <c r="J17" i="5"/>
  <c r="I17" i="5"/>
  <c r="H17" i="5"/>
  <c r="G17" i="5"/>
  <c r="F17" i="5"/>
  <c r="E17" i="5"/>
  <c r="D17" i="5"/>
  <c r="C17" i="5"/>
  <c r="B17" i="5"/>
  <c r="A17" i="5"/>
  <c r="K16" i="5"/>
  <c r="J16" i="5"/>
  <c r="I16" i="5"/>
  <c r="H16" i="5"/>
  <c r="G16" i="5"/>
  <c r="F16" i="5"/>
  <c r="E16" i="5"/>
  <c r="D16" i="5"/>
  <c r="C16" i="5"/>
  <c r="B16" i="5"/>
  <c r="A16" i="5"/>
  <c r="K15" i="5"/>
  <c r="J15" i="5"/>
  <c r="I15" i="5"/>
  <c r="H15" i="5"/>
  <c r="G15" i="5"/>
  <c r="F15" i="5"/>
  <c r="E15" i="5"/>
  <c r="D15" i="5"/>
  <c r="C15" i="5"/>
  <c r="B15" i="5"/>
  <c r="A15" i="5"/>
  <c r="K14" i="5"/>
  <c r="J14" i="5"/>
  <c r="I14" i="5"/>
  <c r="H14" i="5"/>
  <c r="G14" i="5"/>
  <c r="F14" i="5"/>
  <c r="E14" i="5"/>
  <c r="D14" i="5"/>
  <c r="C14" i="5"/>
  <c r="B14" i="5"/>
  <c r="A14" i="5"/>
  <c r="K13" i="5"/>
  <c r="J13" i="5"/>
  <c r="I13" i="5"/>
  <c r="H13" i="5"/>
  <c r="G13" i="5"/>
  <c r="F13" i="5"/>
  <c r="E13" i="5"/>
  <c r="D13" i="5"/>
  <c r="C13" i="5"/>
  <c r="B13" i="5"/>
  <c r="A13" i="5"/>
  <c r="K12" i="5"/>
  <c r="J12" i="5"/>
  <c r="I12" i="5"/>
  <c r="H12" i="5"/>
  <c r="G12" i="5"/>
  <c r="F12" i="5"/>
  <c r="E12" i="5"/>
  <c r="D12" i="5"/>
  <c r="C12" i="5"/>
  <c r="B12" i="5"/>
  <c r="A12" i="5"/>
  <c r="K11" i="5"/>
  <c r="J11" i="5"/>
  <c r="I11" i="5"/>
  <c r="H11" i="5"/>
  <c r="G11" i="5"/>
  <c r="F11" i="5"/>
  <c r="E11" i="5"/>
  <c r="D11" i="5"/>
  <c r="C11" i="5"/>
  <c r="B11" i="5"/>
  <c r="A11" i="5"/>
  <c r="K10" i="5"/>
  <c r="J10" i="5"/>
  <c r="I10" i="5"/>
  <c r="H10" i="5"/>
  <c r="G10" i="5"/>
  <c r="F10" i="5"/>
  <c r="E10" i="5"/>
  <c r="D10" i="5"/>
  <c r="C10" i="5"/>
  <c r="B10" i="5"/>
  <c r="A10" i="5"/>
  <c r="K9" i="5"/>
  <c r="J9" i="5"/>
  <c r="I9" i="5"/>
  <c r="H9" i="5"/>
  <c r="G9" i="5"/>
  <c r="F9" i="5"/>
  <c r="E9" i="5"/>
  <c r="D9" i="5"/>
  <c r="C9" i="5"/>
  <c r="B9" i="5"/>
  <c r="A9" i="5"/>
  <c r="K8" i="5"/>
  <c r="J8" i="5"/>
  <c r="I8" i="5"/>
  <c r="H8" i="5"/>
  <c r="G8" i="5"/>
  <c r="F8" i="5"/>
  <c r="E8" i="5"/>
  <c r="D8" i="5"/>
  <c r="C8" i="5"/>
  <c r="B8" i="5"/>
  <c r="A8" i="5"/>
  <c r="B6" i="5"/>
  <c r="M506" i="4"/>
  <c r="I506" i="4"/>
  <c r="H506" i="4"/>
  <c r="D506" i="4"/>
  <c r="C506" i="4"/>
  <c r="M505" i="4"/>
  <c r="I505" i="4"/>
  <c r="O505" i="4" s="1"/>
  <c r="H505" i="4"/>
  <c r="D505" i="4"/>
  <c r="C505" i="4"/>
  <c r="M504" i="4"/>
  <c r="I504" i="4"/>
  <c r="H504" i="4"/>
  <c r="D504" i="4"/>
  <c r="C504" i="4"/>
  <c r="M503" i="4"/>
  <c r="I503" i="4"/>
  <c r="H503" i="4"/>
  <c r="D503" i="4"/>
  <c r="C503" i="4"/>
  <c r="M502" i="4"/>
  <c r="I502" i="4"/>
  <c r="H502" i="4"/>
  <c r="D502" i="4"/>
  <c r="C502" i="4"/>
  <c r="M501" i="4"/>
  <c r="I501" i="4"/>
  <c r="H501" i="4"/>
  <c r="D501" i="4"/>
  <c r="C501" i="4"/>
  <c r="M500" i="4"/>
  <c r="I500" i="4"/>
  <c r="H500" i="4"/>
  <c r="D500" i="4"/>
  <c r="C500" i="4"/>
  <c r="M499" i="4"/>
  <c r="I499" i="4"/>
  <c r="H499" i="4"/>
  <c r="D499" i="4"/>
  <c r="C499" i="4"/>
  <c r="M498" i="4"/>
  <c r="I498" i="4"/>
  <c r="H498" i="4"/>
  <c r="D498" i="4"/>
  <c r="C498" i="4"/>
  <c r="M497" i="4"/>
  <c r="I497" i="4"/>
  <c r="H497" i="4"/>
  <c r="D497" i="4"/>
  <c r="C497" i="4"/>
  <c r="M496" i="4"/>
  <c r="I496" i="4"/>
  <c r="H496" i="4"/>
  <c r="D496" i="4"/>
  <c r="C496" i="4"/>
  <c r="M495" i="4"/>
  <c r="I495" i="4"/>
  <c r="H495" i="4"/>
  <c r="D495" i="4"/>
  <c r="C495" i="4"/>
  <c r="M494" i="4"/>
  <c r="I494" i="4"/>
  <c r="H494" i="4"/>
  <c r="D494" i="4"/>
  <c r="C494" i="4"/>
  <c r="M493" i="4"/>
  <c r="I493" i="4"/>
  <c r="H493" i="4"/>
  <c r="D493" i="4"/>
  <c r="C493" i="4"/>
  <c r="M492" i="4"/>
  <c r="I492" i="4"/>
  <c r="H492" i="4"/>
  <c r="D492" i="4"/>
  <c r="C492" i="4"/>
  <c r="M491" i="4"/>
  <c r="I491" i="4"/>
  <c r="H491" i="4"/>
  <c r="D491" i="4"/>
  <c r="C491" i="4"/>
  <c r="M490" i="4"/>
  <c r="I490" i="4"/>
  <c r="H490" i="4"/>
  <c r="D490" i="4"/>
  <c r="C490" i="4"/>
  <c r="M489" i="4"/>
  <c r="I489" i="4"/>
  <c r="H489" i="4"/>
  <c r="D489" i="4"/>
  <c r="C489" i="4"/>
  <c r="M488" i="4"/>
  <c r="I488" i="4"/>
  <c r="H488" i="4"/>
  <c r="D488" i="4"/>
  <c r="C488" i="4"/>
  <c r="M487" i="4"/>
  <c r="I487" i="4"/>
  <c r="H487" i="4"/>
  <c r="D487" i="4"/>
  <c r="C487" i="4"/>
  <c r="M486" i="4"/>
  <c r="I486" i="4"/>
  <c r="H486" i="4"/>
  <c r="D486" i="4"/>
  <c r="C486" i="4"/>
  <c r="M485" i="4"/>
  <c r="I485" i="4"/>
  <c r="H485" i="4"/>
  <c r="D485" i="4"/>
  <c r="C485" i="4"/>
  <c r="M484" i="4"/>
  <c r="I484" i="4"/>
  <c r="H484" i="4"/>
  <c r="D484" i="4"/>
  <c r="C484" i="4"/>
  <c r="M483" i="4"/>
  <c r="I483" i="4"/>
  <c r="H483" i="4"/>
  <c r="D483" i="4"/>
  <c r="C483" i="4"/>
  <c r="M482" i="4"/>
  <c r="I482" i="4"/>
  <c r="H482" i="4"/>
  <c r="D482" i="4"/>
  <c r="C482" i="4"/>
  <c r="M481" i="4"/>
  <c r="I481" i="4"/>
  <c r="H481" i="4"/>
  <c r="D481" i="4"/>
  <c r="C481" i="4"/>
  <c r="M480" i="4"/>
  <c r="I480" i="4"/>
  <c r="H480" i="4"/>
  <c r="D480" i="4"/>
  <c r="C480" i="4"/>
  <c r="M479" i="4"/>
  <c r="I479" i="4"/>
  <c r="H479" i="4"/>
  <c r="D479" i="4"/>
  <c r="C479" i="4"/>
  <c r="M478" i="4"/>
  <c r="I478" i="4"/>
  <c r="H478" i="4"/>
  <c r="D478" i="4"/>
  <c r="C478" i="4"/>
  <c r="M477" i="4"/>
  <c r="I477" i="4"/>
  <c r="H477" i="4"/>
  <c r="D477" i="4"/>
  <c r="C477" i="4"/>
  <c r="M476" i="4"/>
  <c r="I476" i="4"/>
  <c r="H476" i="4"/>
  <c r="D476" i="4"/>
  <c r="C476" i="4"/>
  <c r="M475" i="4"/>
  <c r="I475" i="4"/>
  <c r="H475" i="4"/>
  <c r="D475" i="4"/>
  <c r="C475" i="4"/>
  <c r="M474" i="4"/>
  <c r="I474" i="4"/>
  <c r="H474" i="4"/>
  <c r="D474" i="4"/>
  <c r="C474" i="4"/>
  <c r="M473" i="4"/>
  <c r="I473" i="4"/>
  <c r="H473" i="4"/>
  <c r="D473" i="4"/>
  <c r="C473" i="4"/>
  <c r="M472" i="4"/>
  <c r="I472" i="4"/>
  <c r="H472" i="4"/>
  <c r="D472" i="4"/>
  <c r="C472" i="4"/>
  <c r="M471" i="4"/>
  <c r="I471" i="4"/>
  <c r="H471" i="4"/>
  <c r="D471" i="4"/>
  <c r="C471" i="4"/>
  <c r="M470" i="4"/>
  <c r="I470" i="4"/>
  <c r="H470" i="4"/>
  <c r="D470" i="4"/>
  <c r="C470" i="4"/>
  <c r="M469" i="4"/>
  <c r="I469" i="4"/>
  <c r="H469" i="4"/>
  <c r="D469" i="4"/>
  <c r="C469" i="4"/>
  <c r="M468" i="4"/>
  <c r="I468" i="4"/>
  <c r="H468" i="4"/>
  <c r="D468" i="4"/>
  <c r="C468" i="4"/>
  <c r="M467" i="4"/>
  <c r="I467" i="4"/>
  <c r="H467" i="4"/>
  <c r="D467" i="4"/>
  <c r="C467" i="4"/>
  <c r="M466" i="4"/>
  <c r="I466" i="4"/>
  <c r="H466" i="4"/>
  <c r="D466" i="4"/>
  <c r="C466" i="4"/>
  <c r="M465" i="4"/>
  <c r="I465" i="4"/>
  <c r="H465" i="4"/>
  <c r="D465" i="4"/>
  <c r="C465" i="4"/>
  <c r="M464" i="4"/>
  <c r="I464" i="4"/>
  <c r="H464" i="4"/>
  <c r="D464" i="4"/>
  <c r="C464" i="4"/>
  <c r="M463" i="4"/>
  <c r="I463" i="4"/>
  <c r="H463" i="4"/>
  <c r="D463" i="4"/>
  <c r="C463" i="4"/>
  <c r="M462" i="4"/>
  <c r="I462" i="4"/>
  <c r="H462" i="4"/>
  <c r="D462" i="4"/>
  <c r="C462" i="4"/>
  <c r="M461" i="4"/>
  <c r="I461" i="4"/>
  <c r="H461" i="4"/>
  <c r="D461" i="4"/>
  <c r="C461" i="4"/>
  <c r="M460" i="4"/>
  <c r="I460" i="4"/>
  <c r="H460" i="4"/>
  <c r="D460" i="4"/>
  <c r="C460" i="4"/>
  <c r="M459" i="4"/>
  <c r="I459" i="4"/>
  <c r="H459" i="4"/>
  <c r="D459" i="4"/>
  <c r="C459" i="4"/>
  <c r="M458" i="4"/>
  <c r="I458" i="4"/>
  <c r="H458" i="4"/>
  <c r="D458" i="4"/>
  <c r="C458" i="4"/>
  <c r="M457" i="4"/>
  <c r="I457" i="4"/>
  <c r="H457" i="4"/>
  <c r="D457" i="4"/>
  <c r="C457" i="4"/>
  <c r="M456" i="4"/>
  <c r="I456" i="4"/>
  <c r="H456" i="4"/>
  <c r="D456" i="4"/>
  <c r="C456" i="4"/>
  <c r="M455" i="4"/>
  <c r="I455" i="4"/>
  <c r="H455" i="4"/>
  <c r="D455" i="4"/>
  <c r="C455" i="4"/>
  <c r="M454" i="4"/>
  <c r="I454" i="4"/>
  <c r="H454" i="4"/>
  <c r="D454" i="4"/>
  <c r="C454" i="4"/>
  <c r="M453" i="4"/>
  <c r="I453" i="4"/>
  <c r="H453" i="4"/>
  <c r="D453" i="4"/>
  <c r="C453" i="4"/>
  <c r="M452" i="4"/>
  <c r="I452" i="4"/>
  <c r="H452" i="4"/>
  <c r="D452" i="4"/>
  <c r="C452" i="4"/>
  <c r="M451" i="4"/>
  <c r="I451" i="4"/>
  <c r="H451" i="4"/>
  <c r="D451" i="4"/>
  <c r="C451" i="4"/>
  <c r="M450" i="4"/>
  <c r="I450" i="4"/>
  <c r="H450" i="4"/>
  <c r="D450" i="4"/>
  <c r="C450" i="4"/>
  <c r="M449" i="4"/>
  <c r="I449" i="4"/>
  <c r="H449" i="4"/>
  <c r="D449" i="4"/>
  <c r="C449" i="4"/>
  <c r="M448" i="4"/>
  <c r="I448" i="4"/>
  <c r="H448" i="4"/>
  <c r="D448" i="4"/>
  <c r="C448" i="4"/>
  <c r="M447" i="4"/>
  <c r="I447" i="4"/>
  <c r="H447" i="4"/>
  <c r="D447" i="4"/>
  <c r="C447" i="4"/>
  <c r="M446" i="4"/>
  <c r="I446" i="4"/>
  <c r="H446" i="4"/>
  <c r="D446" i="4"/>
  <c r="C446" i="4"/>
  <c r="M445" i="4"/>
  <c r="I445" i="4"/>
  <c r="H445" i="4"/>
  <c r="D445" i="4"/>
  <c r="C445" i="4"/>
  <c r="M444" i="4"/>
  <c r="I444" i="4"/>
  <c r="H444" i="4"/>
  <c r="D444" i="4"/>
  <c r="C444" i="4"/>
  <c r="M443" i="4"/>
  <c r="I443" i="4"/>
  <c r="H443" i="4"/>
  <c r="D443" i="4"/>
  <c r="C443" i="4"/>
  <c r="M442" i="4"/>
  <c r="I442" i="4"/>
  <c r="H442" i="4"/>
  <c r="D442" i="4"/>
  <c r="C442" i="4"/>
  <c r="M441" i="4"/>
  <c r="I441" i="4"/>
  <c r="H441" i="4"/>
  <c r="D441" i="4"/>
  <c r="C441" i="4"/>
  <c r="M440" i="4"/>
  <c r="I440" i="4"/>
  <c r="H440" i="4"/>
  <c r="D440" i="4"/>
  <c r="C440" i="4"/>
  <c r="M439" i="4"/>
  <c r="I439" i="4"/>
  <c r="H439" i="4"/>
  <c r="D439" i="4"/>
  <c r="C439" i="4"/>
  <c r="M438" i="4"/>
  <c r="I438" i="4"/>
  <c r="H438" i="4"/>
  <c r="D438" i="4"/>
  <c r="C438" i="4"/>
  <c r="M437" i="4"/>
  <c r="I437" i="4"/>
  <c r="H437" i="4"/>
  <c r="D437" i="4"/>
  <c r="C437" i="4"/>
  <c r="M436" i="4"/>
  <c r="I436" i="4"/>
  <c r="H436" i="4"/>
  <c r="D436" i="4"/>
  <c r="C436" i="4"/>
  <c r="M435" i="4"/>
  <c r="I435" i="4"/>
  <c r="H435" i="4"/>
  <c r="D435" i="4"/>
  <c r="C435" i="4"/>
  <c r="M434" i="4"/>
  <c r="I434" i="4"/>
  <c r="H434" i="4"/>
  <c r="D434" i="4"/>
  <c r="C434" i="4"/>
  <c r="M433" i="4"/>
  <c r="I433" i="4"/>
  <c r="H433" i="4"/>
  <c r="D433" i="4"/>
  <c r="C433" i="4"/>
  <c r="M432" i="4"/>
  <c r="I432" i="4"/>
  <c r="H432" i="4"/>
  <c r="D432" i="4"/>
  <c r="C432" i="4"/>
  <c r="M431" i="4"/>
  <c r="I431" i="4"/>
  <c r="H431" i="4"/>
  <c r="D431" i="4"/>
  <c r="C431" i="4"/>
  <c r="M430" i="4"/>
  <c r="I430" i="4"/>
  <c r="H430" i="4"/>
  <c r="D430" i="4"/>
  <c r="C430" i="4"/>
  <c r="M429" i="4"/>
  <c r="I429" i="4"/>
  <c r="H429" i="4"/>
  <c r="D429" i="4"/>
  <c r="C429" i="4"/>
  <c r="M428" i="4"/>
  <c r="I428" i="4"/>
  <c r="H428" i="4"/>
  <c r="D428" i="4"/>
  <c r="C428" i="4"/>
  <c r="M427" i="4"/>
  <c r="I427" i="4"/>
  <c r="H427" i="4"/>
  <c r="D427" i="4"/>
  <c r="C427" i="4"/>
  <c r="M426" i="4"/>
  <c r="I426" i="4"/>
  <c r="H426" i="4"/>
  <c r="D426" i="4"/>
  <c r="C426" i="4"/>
  <c r="M425" i="4"/>
  <c r="I425" i="4"/>
  <c r="H425" i="4"/>
  <c r="D425" i="4"/>
  <c r="C425" i="4"/>
  <c r="M424" i="4"/>
  <c r="I424" i="4"/>
  <c r="H424" i="4"/>
  <c r="D424" i="4"/>
  <c r="C424" i="4"/>
  <c r="M423" i="4"/>
  <c r="I423" i="4"/>
  <c r="H423" i="4"/>
  <c r="D423" i="4"/>
  <c r="C423" i="4"/>
  <c r="M422" i="4"/>
  <c r="I422" i="4"/>
  <c r="H422" i="4"/>
  <c r="D422" i="4"/>
  <c r="C422" i="4"/>
  <c r="M421" i="4"/>
  <c r="I421" i="4"/>
  <c r="H421" i="4"/>
  <c r="D421" i="4"/>
  <c r="C421" i="4"/>
  <c r="M420" i="4"/>
  <c r="I420" i="4"/>
  <c r="H420" i="4"/>
  <c r="D420" i="4"/>
  <c r="C420" i="4"/>
  <c r="M419" i="4"/>
  <c r="I419" i="4"/>
  <c r="H419" i="4"/>
  <c r="D419" i="4"/>
  <c r="C419" i="4"/>
  <c r="M418" i="4"/>
  <c r="I418" i="4"/>
  <c r="H418" i="4"/>
  <c r="D418" i="4"/>
  <c r="C418" i="4"/>
  <c r="M417" i="4"/>
  <c r="I417" i="4"/>
  <c r="H417" i="4"/>
  <c r="D417" i="4"/>
  <c r="C417" i="4"/>
  <c r="M416" i="4"/>
  <c r="I416" i="4"/>
  <c r="H416" i="4"/>
  <c r="D416" i="4"/>
  <c r="C416" i="4"/>
  <c r="M415" i="4"/>
  <c r="I415" i="4"/>
  <c r="H415" i="4"/>
  <c r="D415" i="4"/>
  <c r="C415" i="4"/>
  <c r="M414" i="4"/>
  <c r="I414" i="4"/>
  <c r="H414" i="4"/>
  <c r="D414" i="4"/>
  <c r="C414" i="4"/>
  <c r="M413" i="4"/>
  <c r="I413" i="4"/>
  <c r="H413" i="4"/>
  <c r="D413" i="4"/>
  <c r="C413" i="4"/>
  <c r="M412" i="4"/>
  <c r="I412" i="4"/>
  <c r="H412" i="4"/>
  <c r="D412" i="4"/>
  <c r="C412" i="4"/>
  <c r="M411" i="4"/>
  <c r="I411" i="4"/>
  <c r="H411" i="4"/>
  <c r="D411" i="4"/>
  <c r="C411" i="4"/>
  <c r="M410" i="4"/>
  <c r="I410" i="4"/>
  <c r="H410" i="4"/>
  <c r="D410" i="4"/>
  <c r="C410" i="4"/>
  <c r="M409" i="4"/>
  <c r="I409" i="4"/>
  <c r="H409" i="4"/>
  <c r="D409" i="4"/>
  <c r="C409" i="4"/>
  <c r="M408" i="4"/>
  <c r="I408" i="4"/>
  <c r="H408" i="4"/>
  <c r="D408" i="4"/>
  <c r="C408" i="4"/>
  <c r="M407" i="4"/>
  <c r="I407" i="4"/>
  <c r="H407" i="4"/>
  <c r="D407" i="4"/>
  <c r="C407" i="4"/>
  <c r="M406" i="4"/>
  <c r="I406" i="4"/>
  <c r="H406" i="4"/>
  <c r="D406" i="4"/>
  <c r="C406" i="4"/>
  <c r="M405" i="4"/>
  <c r="I405" i="4"/>
  <c r="H405" i="4"/>
  <c r="D405" i="4"/>
  <c r="C405" i="4"/>
  <c r="M404" i="4"/>
  <c r="I404" i="4"/>
  <c r="H404" i="4"/>
  <c r="D404" i="4"/>
  <c r="C404" i="4"/>
  <c r="M403" i="4"/>
  <c r="I403" i="4"/>
  <c r="H403" i="4"/>
  <c r="D403" i="4"/>
  <c r="C403" i="4"/>
  <c r="M402" i="4"/>
  <c r="I402" i="4"/>
  <c r="H402" i="4"/>
  <c r="D402" i="4"/>
  <c r="C402" i="4"/>
  <c r="M401" i="4"/>
  <c r="I401" i="4"/>
  <c r="H401" i="4"/>
  <c r="D401" i="4"/>
  <c r="C401" i="4"/>
  <c r="M400" i="4"/>
  <c r="I400" i="4"/>
  <c r="H400" i="4"/>
  <c r="D400" i="4"/>
  <c r="C400" i="4"/>
  <c r="M399" i="4"/>
  <c r="I399" i="4"/>
  <c r="H399" i="4"/>
  <c r="D399" i="4"/>
  <c r="C399" i="4"/>
  <c r="M398" i="4"/>
  <c r="I398" i="4"/>
  <c r="H398" i="4"/>
  <c r="D398" i="4"/>
  <c r="C398" i="4"/>
  <c r="M397" i="4"/>
  <c r="I397" i="4"/>
  <c r="H397" i="4"/>
  <c r="D397" i="4"/>
  <c r="C397" i="4"/>
  <c r="M396" i="4"/>
  <c r="I396" i="4"/>
  <c r="H396" i="4"/>
  <c r="D396" i="4"/>
  <c r="C396" i="4"/>
  <c r="M395" i="4"/>
  <c r="I395" i="4"/>
  <c r="H395" i="4"/>
  <c r="D395" i="4"/>
  <c r="C395" i="4"/>
  <c r="M394" i="4"/>
  <c r="I394" i="4"/>
  <c r="H394" i="4"/>
  <c r="D394" i="4"/>
  <c r="C394" i="4"/>
  <c r="M393" i="4"/>
  <c r="I393" i="4"/>
  <c r="H393" i="4"/>
  <c r="D393" i="4"/>
  <c r="C393" i="4"/>
  <c r="M392" i="4"/>
  <c r="I392" i="4"/>
  <c r="H392" i="4"/>
  <c r="D392" i="4"/>
  <c r="C392" i="4"/>
  <c r="M391" i="4"/>
  <c r="I391" i="4"/>
  <c r="H391" i="4"/>
  <c r="D391" i="4"/>
  <c r="C391" i="4"/>
  <c r="M390" i="4"/>
  <c r="I390" i="4"/>
  <c r="H390" i="4"/>
  <c r="D390" i="4"/>
  <c r="C390" i="4"/>
  <c r="M389" i="4"/>
  <c r="I389" i="4"/>
  <c r="H389" i="4"/>
  <c r="D389" i="4"/>
  <c r="C389" i="4"/>
  <c r="M388" i="4"/>
  <c r="I388" i="4"/>
  <c r="H388" i="4"/>
  <c r="D388" i="4"/>
  <c r="C388" i="4"/>
  <c r="M387" i="4"/>
  <c r="I387" i="4"/>
  <c r="H387" i="4"/>
  <c r="D387" i="4"/>
  <c r="C387" i="4"/>
  <c r="M386" i="4"/>
  <c r="I386" i="4"/>
  <c r="H386" i="4"/>
  <c r="D386" i="4"/>
  <c r="C386" i="4"/>
  <c r="M385" i="4"/>
  <c r="I385" i="4"/>
  <c r="H385" i="4"/>
  <c r="D385" i="4"/>
  <c r="C385" i="4"/>
  <c r="M384" i="4"/>
  <c r="I384" i="4"/>
  <c r="H384" i="4"/>
  <c r="D384" i="4"/>
  <c r="C384" i="4"/>
  <c r="M383" i="4"/>
  <c r="I383" i="4"/>
  <c r="H383" i="4"/>
  <c r="D383" i="4"/>
  <c r="C383" i="4"/>
  <c r="M382" i="4"/>
  <c r="I382" i="4"/>
  <c r="H382" i="4"/>
  <c r="D382" i="4"/>
  <c r="C382" i="4"/>
  <c r="M381" i="4"/>
  <c r="I381" i="4"/>
  <c r="H381" i="4"/>
  <c r="D381" i="4"/>
  <c r="C381" i="4"/>
  <c r="M380" i="4"/>
  <c r="I380" i="4"/>
  <c r="H380" i="4"/>
  <c r="D380" i="4"/>
  <c r="C380" i="4"/>
  <c r="M379" i="4"/>
  <c r="I379" i="4"/>
  <c r="H379" i="4"/>
  <c r="D379" i="4"/>
  <c r="C379" i="4"/>
  <c r="M378" i="4"/>
  <c r="I378" i="4"/>
  <c r="H378" i="4"/>
  <c r="D378" i="4"/>
  <c r="C378" i="4"/>
  <c r="M377" i="4"/>
  <c r="I377" i="4"/>
  <c r="H377" i="4"/>
  <c r="D377" i="4"/>
  <c r="C377" i="4"/>
  <c r="M376" i="4"/>
  <c r="I376" i="4"/>
  <c r="H376" i="4"/>
  <c r="D376" i="4"/>
  <c r="C376" i="4"/>
  <c r="M375" i="4"/>
  <c r="I375" i="4"/>
  <c r="H375" i="4"/>
  <c r="D375" i="4"/>
  <c r="C375" i="4"/>
  <c r="M374" i="4"/>
  <c r="I374" i="4"/>
  <c r="H374" i="4"/>
  <c r="D374" i="4"/>
  <c r="C374" i="4"/>
  <c r="M373" i="4"/>
  <c r="I373" i="4"/>
  <c r="H373" i="4"/>
  <c r="D373" i="4"/>
  <c r="C373" i="4"/>
  <c r="M372" i="4"/>
  <c r="I372" i="4"/>
  <c r="O372" i="4" s="1"/>
  <c r="H372" i="4"/>
  <c r="D372" i="4"/>
  <c r="C372" i="4"/>
  <c r="M371" i="4"/>
  <c r="I371" i="4"/>
  <c r="H371" i="4"/>
  <c r="D371" i="4"/>
  <c r="C371" i="4"/>
  <c r="M370" i="4"/>
  <c r="I370" i="4"/>
  <c r="H370" i="4"/>
  <c r="D370" i="4"/>
  <c r="C370" i="4"/>
  <c r="M369" i="4"/>
  <c r="I369" i="4"/>
  <c r="H369" i="4"/>
  <c r="D369" i="4"/>
  <c r="C369" i="4"/>
  <c r="M368" i="4"/>
  <c r="I368" i="4"/>
  <c r="H368" i="4"/>
  <c r="D368" i="4"/>
  <c r="C368" i="4"/>
  <c r="M367" i="4"/>
  <c r="I367" i="4"/>
  <c r="H367" i="4"/>
  <c r="D367" i="4"/>
  <c r="C367" i="4"/>
  <c r="M366" i="4"/>
  <c r="I366" i="4"/>
  <c r="H366" i="4"/>
  <c r="D366" i="4"/>
  <c r="C366" i="4"/>
  <c r="M365" i="4"/>
  <c r="I365" i="4"/>
  <c r="H365" i="4"/>
  <c r="D365" i="4"/>
  <c r="C365" i="4"/>
  <c r="M364" i="4"/>
  <c r="I364" i="4"/>
  <c r="H364" i="4"/>
  <c r="D364" i="4"/>
  <c r="C364" i="4"/>
  <c r="M363" i="4"/>
  <c r="I363" i="4"/>
  <c r="H363" i="4"/>
  <c r="D363" i="4"/>
  <c r="C363" i="4"/>
  <c r="M362" i="4"/>
  <c r="I362" i="4"/>
  <c r="H362" i="4"/>
  <c r="D362" i="4"/>
  <c r="C362" i="4"/>
  <c r="M361" i="4"/>
  <c r="I361" i="4"/>
  <c r="H361" i="4"/>
  <c r="D361" i="4"/>
  <c r="C361" i="4"/>
  <c r="M360" i="4"/>
  <c r="I360" i="4"/>
  <c r="H360" i="4"/>
  <c r="D360" i="4"/>
  <c r="C360" i="4"/>
  <c r="M359" i="4"/>
  <c r="I359" i="4"/>
  <c r="H359" i="4"/>
  <c r="D359" i="4"/>
  <c r="C359" i="4"/>
  <c r="M358" i="4"/>
  <c r="I358" i="4"/>
  <c r="H358" i="4"/>
  <c r="D358" i="4"/>
  <c r="C358" i="4"/>
  <c r="M357" i="4"/>
  <c r="I357" i="4"/>
  <c r="H357" i="4"/>
  <c r="D357" i="4"/>
  <c r="C357" i="4"/>
  <c r="M356" i="4"/>
  <c r="I356" i="4"/>
  <c r="H356" i="4"/>
  <c r="D356" i="4"/>
  <c r="C356" i="4"/>
  <c r="M355" i="4"/>
  <c r="I355" i="4"/>
  <c r="H355" i="4"/>
  <c r="D355" i="4"/>
  <c r="C355" i="4"/>
  <c r="M354" i="4"/>
  <c r="I354" i="4"/>
  <c r="H354" i="4"/>
  <c r="D354" i="4"/>
  <c r="C354" i="4"/>
  <c r="M353" i="4"/>
  <c r="I353" i="4"/>
  <c r="H353" i="4"/>
  <c r="D353" i="4"/>
  <c r="C353" i="4"/>
  <c r="M352" i="4"/>
  <c r="I352" i="4"/>
  <c r="H352" i="4"/>
  <c r="D352" i="4"/>
  <c r="C352" i="4"/>
  <c r="M351" i="4"/>
  <c r="I351" i="4"/>
  <c r="H351" i="4"/>
  <c r="D351" i="4"/>
  <c r="C351" i="4"/>
  <c r="M350" i="4"/>
  <c r="I350" i="4"/>
  <c r="H350" i="4"/>
  <c r="D350" i="4"/>
  <c r="C350" i="4"/>
  <c r="M349" i="4"/>
  <c r="I349" i="4"/>
  <c r="H349" i="4"/>
  <c r="D349" i="4"/>
  <c r="C349" i="4"/>
  <c r="M348" i="4"/>
  <c r="I348" i="4"/>
  <c r="H348" i="4"/>
  <c r="D348" i="4"/>
  <c r="C348" i="4"/>
  <c r="M347" i="4"/>
  <c r="I347" i="4"/>
  <c r="H347" i="4"/>
  <c r="D347" i="4"/>
  <c r="C347" i="4"/>
  <c r="M346" i="4"/>
  <c r="I346" i="4"/>
  <c r="H346" i="4"/>
  <c r="D346" i="4"/>
  <c r="C346" i="4"/>
  <c r="M345" i="4"/>
  <c r="I345" i="4"/>
  <c r="H345" i="4"/>
  <c r="D345" i="4"/>
  <c r="C345" i="4"/>
  <c r="M344" i="4"/>
  <c r="I344" i="4"/>
  <c r="H344" i="4"/>
  <c r="D344" i="4"/>
  <c r="C344" i="4"/>
  <c r="M343" i="4"/>
  <c r="I343" i="4"/>
  <c r="H343" i="4"/>
  <c r="D343" i="4"/>
  <c r="C343" i="4"/>
  <c r="M342" i="4"/>
  <c r="I342" i="4"/>
  <c r="H342" i="4"/>
  <c r="D342" i="4"/>
  <c r="C342" i="4"/>
  <c r="M341" i="4"/>
  <c r="I341" i="4"/>
  <c r="H341" i="4"/>
  <c r="D341" i="4"/>
  <c r="C341" i="4"/>
  <c r="M340" i="4"/>
  <c r="I340" i="4"/>
  <c r="H340" i="4"/>
  <c r="D340" i="4"/>
  <c r="C340" i="4"/>
  <c r="M339" i="4"/>
  <c r="I339" i="4"/>
  <c r="H339" i="4"/>
  <c r="D339" i="4"/>
  <c r="C339" i="4"/>
  <c r="M338" i="4"/>
  <c r="I338" i="4"/>
  <c r="H338" i="4"/>
  <c r="D338" i="4"/>
  <c r="C338" i="4"/>
  <c r="M337" i="4"/>
  <c r="I337" i="4"/>
  <c r="H337" i="4"/>
  <c r="D337" i="4"/>
  <c r="C337" i="4"/>
  <c r="M336" i="4"/>
  <c r="I336" i="4"/>
  <c r="H336" i="4"/>
  <c r="D336" i="4"/>
  <c r="C336" i="4"/>
  <c r="M335" i="4"/>
  <c r="I335" i="4"/>
  <c r="H335" i="4"/>
  <c r="D335" i="4"/>
  <c r="C335" i="4"/>
  <c r="M334" i="4"/>
  <c r="I334" i="4"/>
  <c r="H334" i="4"/>
  <c r="D334" i="4"/>
  <c r="C334" i="4"/>
  <c r="M333" i="4"/>
  <c r="I333" i="4"/>
  <c r="H333" i="4"/>
  <c r="D333" i="4"/>
  <c r="C333" i="4"/>
  <c r="M332" i="4"/>
  <c r="I332" i="4"/>
  <c r="H332" i="4"/>
  <c r="D332" i="4"/>
  <c r="C332" i="4"/>
  <c r="M331" i="4"/>
  <c r="I331" i="4"/>
  <c r="H331" i="4"/>
  <c r="D331" i="4"/>
  <c r="C331" i="4"/>
  <c r="M330" i="4"/>
  <c r="I330" i="4"/>
  <c r="H330" i="4"/>
  <c r="D330" i="4"/>
  <c r="C330" i="4"/>
  <c r="M329" i="4"/>
  <c r="I329" i="4"/>
  <c r="H329" i="4"/>
  <c r="D329" i="4"/>
  <c r="C329" i="4"/>
  <c r="M328" i="4"/>
  <c r="I328" i="4"/>
  <c r="H328" i="4"/>
  <c r="D328" i="4"/>
  <c r="C328" i="4"/>
  <c r="M327" i="4"/>
  <c r="I327" i="4"/>
  <c r="H327" i="4"/>
  <c r="D327" i="4"/>
  <c r="C327" i="4"/>
  <c r="M326" i="4"/>
  <c r="I326" i="4"/>
  <c r="H326" i="4"/>
  <c r="D326" i="4"/>
  <c r="C326" i="4"/>
  <c r="M325" i="4"/>
  <c r="I325" i="4"/>
  <c r="H325" i="4"/>
  <c r="D325" i="4"/>
  <c r="C325" i="4"/>
  <c r="M324" i="4"/>
  <c r="I324" i="4"/>
  <c r="H324" i="4"/>
  <c r="D324" i="4"/>
  <c r="C324" i="4"/>
  <c r="M323" i="4"/>
  <c r="I323" i="4"/>
  <c r="H323" i="4"/>
  <c r="D323" i="4"/>
  <c r="C323" i="4"/>
  <c r="M322" i="4"/>
  <c r="I322" i="4"/>
  <c r="H322" i="4"/>
  <c r="D322" i="4"/>
  <c r="C322" i="4"/>
  <c r="M321" i="4"/>
  <c r="I321" i="4"/>
  <c r="H321" i="4"/>
  <c r="D321" i="4"/>
  <c r="C321" i="4"/>
  <c r="M320" i="4"/>
  <c r="I320" i="4"/>
  <c r="H320" i="4"/>
  <c r="D320" i="4"/>
  <c r="C320" i="4"/>
  <c r="M319" i="4"/>
  <c r="I319" i="4"/>
  <c r="H319" i="4"/>
  <c r="D319" i="4"/>
  <c r="C319" i="4"/>
  <c r="M318" i="4"/>
  <c r="I318" i="4"/>
  <c r="H318" i="4"/>
  <c r="D318" i="4"/>
  <c r="C318" i="4"/>
  <c r="M317" i="4"/>
  <c r="I317" i="4"/>
  <c r="H317" i="4"/>
  <c r="D317" i="4"/>
  <c r="C317" i="4"/>
  <c r="M316" i="4"/>
  <c r="I316" i="4"/>
  <c r="H316" i="4"/>
  <c r="D316" i="4"/>
  <c r="C316" i="4"/>
  <c r="M315" i="4"/>
  <c r="I315" i="4"/>
  <c r="H315" i="4"/>
  <c r="D315" i="4"/>
  <c r="C315" i="4"/>
  <c r="M314" i="4"/>
  <c r="I314" i="4"/>
  <c r="H314" i="4"/>
  <c r="D314" i="4"/>
  <c r="C314" i="4"/>
  <c r="M313" i="4"/>
  <c r="I313" i="4"/>
  <c r="H313" i="4"/>
  <c r="D313" i="4"/>
  <c r="C313" i="4"/>
  <c r="M312" i="4"/>
  <c r="I312" i="4"/>
  <c r="H312" i="4"/>
  <c r="D312" i="4"/>
  <c r="C312" i="4"/>
  <c r="M311" i="4"/>
  <c r="I311" i="4"/>
  <c r="H311" i="4"/>
  <c r="D311" i="4"/>
  <c r="C311" i="4"/>
  <c r="M310" i="4"/>
  <c r="I310" i="4"/>
  <c r="H310" i="4"/>
  <c r="D310" i="4"/>
  <c r="C310" i="4"/>
  <c r="M309" i="4"/>
  <c r="I309" i="4"/>
  <c r="H309" i="4"/>
  <c r="D309" i="4"/>
  <c r="C309" i="4"/>
  <c r="M308" i="4"/>
  <c r="I308" i="4"/>
  <c r="H308" i="4"/>
  <c r="D308" i="4"/>
  <c r="C308" i="4"/>
  <c r="M307" i="4"/>
  <c r="I307" i="4"/>
  <c r="H307" i="4"/>
  <c r="D307" i="4"/>
  <c r="C307" i="4"/>
  <c r="M306" i="4"/>
  <c r="I306" i="4"/>
  <c r="H306" i="4"/>
  <c r="D306" i="4"/>
  <c r="C306" i="4"/>
  <c r="M305" i="4"/>
  <c r="I305" i="4"/>
  <c r="H305" i="4"/>
  <c r="D305" i="4"/>
  <c r="C305" i="4"/>
  <c r="M304" i="4"/>
  <c r="I304" i="4"/>
  <c r="H304" i="4"/>
  <c r="D304" i="4"/>
  <c r="C304" i="4"/>
  <c r="M303" i="4"/>
  <c r="I303" i="4"/>
  <c r="H303" i="4"/>
  <c r="D303" i="4"/>
  <c r="C303" i="4"/>
  <c r="M302" i="4"/>
  <c r="I302" i="4"/>
  <c r="H302" i="4"/>
  <c r="D302" i="4"/>
  <c r="C302" i="4"/>
  <c r="M301" i="4"/>
  <c r="I301" i="4"/>
  <c r="H301" i="4"/>
  <c r="D301" i="4"/>
  <c r="C301" i="4"/>
  <c r="M300" i="4"/>
  <c r="I300" i="4"/>
  <c r="H300" i="4"/>
  <c r="D300" i="4"/>
  <c r="C300" i="4"/>
  <c r="M299" i="4"/>
  <c r="I299" i="4"/>
  <c r="H299" i="4"/>
  <c r="D299" i="4"/>
  <c r="C299" i="4"/>
  <c r="M298" i="4"/>
  <c r="I298" i="4"/>
  <c r="H298" i="4"/>
  <c r="D298" i="4"/>
  <c r="C298" i="4"/>
  <c r="M297" i="4"/>
  <c r="I297" i="4"/>
  <c r="H297" i="4"/>
  <c r="D297" i="4"/>
  <c r="C297" i="4"/>
  <c r="M296" i="4"/>
  <c r="I296" i="4"/>
  <c r="H296" i="4"/>
  <c r="D296" i="4"/>
  <c r="C296" i="4"/>
  <c r="M295" i="4"/>
  <c r="I295" i="4"/>
  <c r="H295" i="4"/>
  <c r="D295" i="4"/>
  <c r="C295" i="4"/>
  <c r="M294" i="4"/>
  <c r="I294" i="4"/>
  <c r="H294" i="4"/>
  <c r="D294" i="4"/>
  <c r="C294" i="4"/>
  <c r="M293" i="4"/>
  <c r="I293" i="4"/>
  <c r="H293" i="4"/>
  <c r="D293" i="4"/>
  <c r="C293" i="4"/>
  <c r="M292" i="4"/>
  <c r="I292" i="4"/>
  <c r="H292" i="4"/>
  <c r="D292" i="4"/>
  <c r="C292" i="4"/>
  <c r="M291" i="4"/>
  <c r="I291" i="4"/>
  <c r="H291" i="4"/>
  <c r="D291" i="4"/>
  <c r="C291" i="4"/>
  <c r="M290" i="4"/>
  <c r="I290" i="4"/>
  <c r="H290" i="4"/>
  <c r="D290" i="4"/>
  <c r="C290" i="4"/>
  <c r="M289" i="4"/>
  <c r="I289" i="4"/>
  <c r="H289" i="4"/>
  <c r="D289" i="4"/>
  <c r="C289" i="4"/>
  <c r="M288" i="4"/>
  <c r="I288" i="4"/>
  <c r="H288" i="4"/>
  <c r="D288" i="4"/>
  <c r="C288" i="4"/>
  <c r="M287" i="4"/>
  <c r="I287" i="4"/>
  <c r="H287" i="4"/>
  <c r="D287" i="4"/>
  <c r="C287" i="4"/>
  <c r="M286" i="4"/>
  <c r="I286" i="4"/>
  <c r="H286" i="4"/>
  <c r="D286" i="4"/>
  <c r="C286" i="4"/>
  <c r="M285" i="4"/>
  <c r="I285" i="4"/>
  <c r="H285" i="4"/>
  <c r="D285" i="4"/>
  <c r="C285" i="4"/>
  <c r="M284" i="4"/>
  <c r="I284" i="4"/>
  <c r="H284" i="4"/>
  <c r="D284" i="4"/>
  <c r="C284" i="4"/>
  <c r="M283" i="4"/>
  <c r="I283" i="4"/>
  <c r="H283" i="4"/>
  <c r="D283" i="4"/>
  <c r="C283" i="4"/>
  <c r="M282" i="4"/>
  <c r="I282" i="4"/>
  <c r="H282" i="4"/>
  <c r="D282" i="4"/>
  <c r="C282" i="4"/>
  <c r="M281" i="4"/>
  <c r="I281" i="4"/>
  <c r="H281" i="4"/>
  <c r="D281" i="4"/>
  <c r="C281" i="4"/>
  <c r="M280" i="4"/>
  <c r="I280" i="4"/>
  <c r="H280" i="4"/>
  <c r="D280" i="4"/>
  <c r="C280" i="4"/>
  <c r="M279" i="4"/>
  <c r="I279" i="4"/>
  <c r="H279" i="4"/>
  <c r="D279" i="4"/>
  <c r="C279" i="4"/>
  <c r="M278" i="4"/>
  <c r="I278" i="4"/>
  <c r="O278" i="4" s="1"/>
  <c r="H278" i="4"/>
  <c r="D278" i="4"/>
  <c r="C278" i="4"/>
  <c r="M277" i="4"/>
  <c r="I277" i="4"/>
  <c r="H277" i="4"/>
  <c r="D277" i="4"/>
  <c r="C277" i="4"/>
  <c r="M276" i="4"/>
  <c r="I276" i="4"/>
  <c r="H276" i="4"/>
  <c r="D276" i="4"/>
  <c r="C276" i="4"/>
  <c r="M275" i="4"/>
  <c r="I275" i="4"/>
  <c r="H275" i="4"/>
  <c r="D275" i="4"/>
  <c r="C275" i="4"/>
  <c r="M274" i="4"/>
  <c r="I274" i="4"/>
  <c r="H274" i="4"/>
  <c r="D274" i="4"/>
  <c r="C274" i="4"/>
  <c r="M273" i="4"/>
  <c r="I273" i="4"/>
  <c r="H273" i="4"/>
  <c r="D273" i="4"/>
  <c r="C273" i="4"/>
  <c r="M272" i="4"/>
  <c r="I272" i="4"/>
  <c r="H272" i="4"/>
  <c r="D272" i="4"/>
  <c r="C272" i="4"/>
  <c r="M271" i="4"/>
  <c r="I271" i="4"/>
  <c r="H271" i="4"/>
  <c r="D271" i="4"/>
  <c r="C271" i="4"/>
  <c r="M270" i="4"/>
  <c r="I270" i="4"/>
  <c r="H270" i="4"/>
  <c r="D270" i="4"/>
  <c r="C270" i="4"/>
  <c r="M269" i="4"/>
  <c r="I269" i="4"/>
  <c r="H269" i="4"/>
  <c r="D269" i="4"/>
  <c r="C269" i="4"/>
  <c r="M268" i="4"/>
  <c r="I268" i="4"/>
  <c r="H268" i="4"/>
  <c r="D268" i="4"/>
  <c r="C268" i="4"/>
  <c r="M267" i="4"/>
  <c r="I267" i="4"/>
  <c r="H267" i="4"/>
  <c r="D267" i="4"/>
  <c r="C267" i="4"/>
  <c r="M266" i="4"/>
  <c r="I266" i="4"/>
  <c r="H266" i="4"/>
  <c r="D266" i="4"/>
  <c r="C266" i="4"/>
  <c r="M265" i="4"/>
  <c r="I265" i="4"/>
  <c r="H265" i="4"/>
  <c r="D265" i="4"/>
  <c r="C265" i="4"/>
  <c r="M264" i="4"/>
  <c r="I264" i="4"/>
  <c r="H264" i="4"/>
  <c r="D264" i="4"/>
  <c r="C264" i="4"/>
  <c r="M263" i="4"/>
  <c r="I263" i="4"/>
  <c r="H263" i="4"/>
  <c r="D263" i="4"/>
  <c r="C263" i="4"/>
  <c r="M262" i="4"/>
  <c r="I262" i="4"/>
  <c r="H262" i="4"/>
  <c r="D262" i="4"/>
  <c r="C262" i="4"/>
  <c r="M261" i="4"/>
  <c r="I261" i="4"/>
  <c r="H261" i="4"/>
  <c r="D261" i="4"/>
  <c r="C261" i="4"/>
  <c r="M260" i="4"/>
  <c r="I260" i="4"/>
  <c r="H260" i="4"/>
  <c r="D260" i="4"/>
  <c r="C260" i="4"/>
  <c r="M259" i="4"/>
  <c r="I259" i="4"/>
  <c r="H259" i="4"/>
  <c r="D259" i="4"/>
  <c r="C259" i="4"/>
  <c r="M258" i="4"/>
  <c r="I258" i="4"/>
  <c r="H258" i="4"/>
  <c r="D258" i="4"/>
  <c r="C258" i="4"/>
  <c r="M257" i="4"/>
  <c r="I257" i="4"/>
  <c r="H257" i="4"/>
  <c r="D257" i="4"/>
  <c r="C257" i="4"/>
  <c r="M256" i="4"/>
  <c r="I256" i="4"/>
  <c r="H256" i="4"/>
  <c r="D256" i="4"/>
  <c r="C256" i="4"/>
  <c r="M255" i="4"/>
  <c r="I255" i="4"/>
  <c r="H255" i="4"/>
  <c r="D255" i="4"/>
  <c r="C255" i="4"/>
  <c r="M254" i="4"/>
  <c r="I254" i="4"/>
  <c r="H254" i="4"/>
  <c r="D254" i="4"/>
  <c r="C254" i="4"/>
  <c r="M253" i="4"/>
  <c r="I253" i="4"/>
  <c r="H253" i="4"/>
  <c r="D253" i="4"/>
  <c r="C253" i="4"/>
  <c r="M252" i="4"/>
  <c r="I252" i="4"/>
  <c r="H252" i="4"/>
  <c r="D252" i="4"/>
  <c r="C252" i="4"/>
  <c r="M251" i="4"/>
  <c r="I251" i="4"/>
  <c r="H251" i="4"/>
  <c r="D251" i="4"/>
  <c r="C251" i="4"/>
  <c r="M250" i="4"/>
  <c r="I250" i="4"/>
  <c r="H250" i="4"/>
  <c r="D250" i="4"/>
  <c r="C250" i="4"/>
  <c r="M249" i="4"/>
  <c r="I249" i="4"/>
  <c r="H249" i="4"/>
  <c r="D249" i="4"/>
  <c r="C249" i="4"/>
  <c r="M248" i="4"/>
  <c r="I248" i="4"/>
  <c r="H248" i="4"/>
  <c r="D248" i="4"/>
  <c r="C248" i="4"/>
  <c r="M247" i="4"/>
  <c r="I247" i="4"/>
  <c r="H247" i="4"/>
  <c r="D247" i="4"/>
  <c r="C247" i="4"/>
  <c r="M246" i="4"/>
  <c r="I246" i="4"/>
  <c r="H246" i="4"/>
  <c r="D246" i="4"/>
  <c r="C246" i="4"/>
  <c r="M245" i="4"/>
  <c r="I245" i="4"/>
  <c r="H245" i="4"/>
  <c r="D245" i="4"/>
  <c r="C245" i="4"/>
  <c r="M244" i="4"/>
  <c r="I244" i="4"/>
  <c r="H244" i="4"/>
  <c r="D244" i="4"/>
  <c r="C244" i="4"/>
  <c r="M243" i="4"/>
  <c r="I243" i="4"/>
  <c r="H243" i="4"/>
  <c r="D243" i="4"/>
  <c r="C243" i="4"/>
  <c r="M242" i="4"/>
  <c r="I242" i="4"/>
  <c r="H242" i="4"/>
  <c r="D242" i="4"/>
  <c r="C242" i="4"/>
  <c r="M241" i="4"/>
  <c r="I241" i="4"/>
  <c r="H241" i="4"/>
  <c r="D241" i="4"/>
  <c r="C241" i="4"/>
  <c r="M240" i="4"/>
  <c r="I240" i="4"/>
  <c r="H240" i="4"/>
  <c r="D240" i="4"/>
  <c r="C240" i="4"/>
  <c r="M239" i="4"/>
  <c r="I239" i="4"/>
  <c r="O239" i="4" s="1"/>
  <c r="H239" i="4"/>
  <c r="D239" i="4"/>
  <c r="C239" i="4"/>
  <c r="M238" i="4"/>
  <c r="I238" i="4"/>
  <c r="H238" i="4"/>
  <c r="D238" i="4"/>
  <c r="C238" i="4"/>
  <c r="M237" i="4"/>
  <c r="I237" i="4"/>
  <c r="H237" i="4"/>
  <c r="D237" i="4"/>
  <c r="C237" i="4"/>
  <c r="M236" i="4"/>
  <c r="I236" i="4"/>
  <c r="H236" i="4"/>
  <c r="D236" i="4"/>
  <c r="C236" i="4"/>
  <c r="M235" i="4"/>
  <c r="I235" i="4"/>
  <c r="H235" i="4"/>
  <c r="D235" i="4"/>
  <c r="C235" i="4"/>
  <c r="M234" i="4"/>
  <c r="I234" i="4"/>
  <c r="H234" i="4"/>
  <c r="D234" i="4"/>
  <c r="C234" i="4"/>
  <c r="M233" i="4"/>
  <c r="I233" i="4"/>
  <c r="H233" i="4"/>
  <c r="D233" i="4"/>
  <c r="C233" i="4"/>
  <c r="M232" i="4"/>
  <c r="I232" i="4"/>
  <c r="H232" i="4"/>
  <c r="D232" i="4"/>
  <c r="C232" i="4"/>
  <c r="M231" i="4"/>
  <c r="I231" i="4"/>
  <c r="H231" i="4"/>
  <c r="D231" i="4"/>
  <c r="C231" i="4"/>
  <c r="M230" i="4"/>
  <c r="I230" i="4"/>
  <c r="H230" i="4"/>
  <c r="D230" i="4"/>
  <c r="C230" i="4"/>
  <c r="M229" i="4"/>
  <c r="I229" i="4"/>
  <c r="H229" i="4"/>
  <c r="D229" i="4"/>
  <c r="C229" i="4"/>
  <c r="M228" i="4"/>
  <c r="I228" i="4"/>
  <c r="H228" i="4"/>
  <c r="D228" i="4"/>
  <c r="C228" i="4"/>
  <c r="M227" i="4"/>
  <c r="I227" i="4"/>
  <c r="H227" i="4"/>
  <c r="D227" i="4"/>
  <c r="C227" i="4"/>
  <c r="M226" i="4"/>
  <c r="I226" i="4"/>
  <c r="H226" i="4"/>
  <c r="D226" i="4"/>
  <c r="C226" i="4"/>
  <c r="M225" i="4"/>
  <c r="I225" i="4"/>
  <c r="H225" i="4"/>
  <c r="D225" i="4"/>
  <c r="C225" i="4"/>
  <c r="M224" i="4"/>
  <c r="I224" i="4"/>
  <c r="H224" i="4"/>
  <c r="D224" i="4"/>
  <c r="C224" i="4"/>
  <c r="M223" i="4"/>
  <c r="I223" i="4"/>
  <c r="H223" i="4"/>
  <c r="D223" i="4"/>
  <c r="C223" i="4"/>
  <c r="M222" i="4"/>
  <c r="I222" i="4"/>
  <c r="H222" i="4"/>
  <c r="D222" i="4"/>
  <c r="C222" i="4"/>
  <c r="M221" i="4"/>
  <c r="I221" i="4"/>
  <c r="H221" i="4"/>
  <c r="D221" i="4"/>
  <c r="C221" i="4"/>
  <c r="M220" i="4"/>
  <c r="I220" i="4"/>
  <c r="H220" i="4"/>
  <c r="D220" i="4"/>
  <c r="C220" i="4"/>
  <c r="M219" i="4"/>
  <c r="I219" i="4"/>
  <c r="H219" i="4"/>
  <c r="D219" i="4"/>
  <c r="C219" i="4"/>
  <c r="M218" i="4"/>
  <c r="I218" i="4"/>
  <c r="H218" i="4"/>
  <c r="D218" i="4"/>
  <c r="C218" i="4"/>
  <c r="M217" i="4"/>
  <c r="I217" i="4"/>
  <c r="H217" i="4"/>
  <c r="D217" i="4"/>
  <c r="C217" i="4"/>
  <c r="M216" i="4"/>
  <c r="I216" i="4"/>
  <c r="H216" i="4"/>
  <c r="D216" i="4"/>
  <c r="C216" i="4"/>
  <c r="M215" i="4"/>
  <c r="I215" i="4"/>
  <c r="H215" i="4"/>
  <c r="D215" i="4"/>
  <c r="C215" i="4"/>
  <c r="M214" i="4"/>
  <c r="I214" i="4"/>
  <c r="H214" i="4"/>
  <c r="D214" i="4"/>
  <c r="C214" i="4"/>
  <c r="M213" i="4"/>
  <c r="I213" i="4"/>
  <c r="H213" i="4"/>
  <c r="D213" i="4"/>
  <c r="C213" i="4"/>
  <c r="M212" i="4"/>
  <c r="I212" i="4"/>
  <c r="H212" i="4"/>
  <c r="D212" i="4"/>
  <c r="C212" i="4"/>
  <c r="M211" i="4"/>
  <c r="I211" i="4"/>
  <c r="H211" i="4"/>
  <c r="D211" i="4"/>
  <c r="C211" i="4"/>
  <c r="M210" i="4"/>
  <c r="I210" i="4"/>
  <c r="H210" i="4"/>
  <c r="D210" i="4"/>
  <c r="C210" i="4"/>
  <c r="M209" i="4"/>
  <c r="I209" i="4"/>
  <c r="H209" i="4"/>
  <c r="D209" i="4"/>
  <c r="C209" i="4"/>
  <c r="M208" i="4"/>
  <c r="I208" i="4"/>
  <c r="H208" i="4"/>
  <c r="D208" i="4"/>
  <c r="C208" i="4"/>
  <c r="M207" i="4"/>
  <c r="I207" i="4"/>
  <c r="H207" i="4"/>
  <c r="D207" i="4"/>
  <c r="C207" i="4"/>
  <c r="M206" i="4"/>
  <c r="I206" i="4"/>
  <c r="H206" i="4"/>
  <c r="D206" i="4"/>
  <c r="C206" i="4"/>
  <c r="M205" i="4"/>
  <c r="I205" i="4"/>
  <c r="H205" i="4"/>
  <c r="D205" i="4"/>
  <c r="C205" i="4"/>
  <c r="M204" i="4"/>
  <c r="I204" i="4"/>
  <c r="H204" i="4"/>
  <c r="D204" i="4"/>
  <c r="C204" i="4"/>
  <c r="M203" i="4"/>
  <c r="I203" i="4"/>
  <c r="H203" i="4"/>
  <c r="D203" i="4"/>
  <c r="C203" i="4"/>
  <c r="M202" i="4"/>
  <c r="I202" i="4"/>
  <c r="H202" i="4"/>
  <c r="D202" i="4"/>
  <c r="C202" i="4"/>
  <c r="M201" i="4"/>
  <c r="I201" i="4"/>
  <c r="H201" i="4"/>
  <c r="D201" i="4"/>
  <c r="C201" i="4"/>
  <c r="M200" i="4"/>
  <c r="I200" i="4"/>
  <c r="H200" i="4"/>
  <c r="D200" i="4"/>
  <c r="C200" i="4"/>
  <c r="M199" i="4"/>
  <c r="I199" i="4"/>
  <c r="H199" i="4"/>
  <c r="D199" i="4"/>
  <c r="C199" i="4"/>
  <c r="M198" i="4"/>
  <c r="I198" i="4"/>
  <c r="H198" i="4"/>
  <c r="D198" i="4"/>
  <c r="C198" i="4"/>
  <c r="M197" i="4"/>
  <c r="I197" i="4"/>
  <c r="H197" i="4"/>
  <c r="D197" i="4"/>
  <c r="C197" i="4"/>
  <c r="M196" i="4"/>
  <c r="I196" i="4"/>
  <c r="H196" i="4"/>
  <c r="D196" i="4"/>
  <c r="C196" i="4"/>
  <c r="M195" i="4"/>
  <c r="I195" i="4"/>
  <c r="H195" i="4"/>
  <c r="D195" i="4"/>
  <c r="C195" i="4"/>
  <c r="M194" i="4"/>
  <c r="I194" i="4"/>
  <c r="H194" i="4"/>
  <c r="D194" i="4"/>
  <c r="C194" i="4"/>
  <c r="M193" i="4"/>
  <c r="I193" i="4"/>
  <c r="H193" i="4"/>
  <c r="D193" i="4"/>
  <c r="C193" i="4"/>
  <c r="M192" i="4"/>
  <c r="I192" i="4"/>
  <c r="H192" i="4"/>
  <c r="D192" i="4"/>
  <c r="C192" i="4"/>
  <c r="M191" i="4"/>
  <c r="I191" i="4"/>
  <c r="H191" i="4"/>
  <c r="D191" i="4"/>
  <c r="C191" i="4"/>
  <c r="M190" i="4"/>
  <c r="I190" i="4"/>
  <c r="H190" i="4"/>
  <c r="D190" i="4"/>
  <c r="C190" i="4"/>
  <c r="M189" i="4"/>
  <c r="I189" i="4"/>
  <c r="H189" i="4"/>
  <c r="D189" i="4"/>
  <c r="C189" i="4"/>
  <c r="M188" i="4"/>
  <c r="I188" i="4"/>
  <c r="H188" i="4"/>
  <c r="D188" i="4"/>
  <c r="C188" i="4"/>
  <c r="M187" i="4"/>
  <c r="I187" i="4"/>
  <c r="H187" i="4"/>
  <c r="D187" i="4"/>
  <c r="C187" i="4"/>
  <c r="M186" i="4"/>
  <c r="I186" i="4"/>
  <c r="H186" i="4"/>
  <c r="D186" i="4"/>
  <c r="C186" i="4"/>
  <c r="M185" i="4"/>
  <c r="I185" i="4"/>
  <c r="H185" i="4"/>
  <c r="D185" i="4"/>
  <c r="C185" i="4"/>
  <c r="M184" i="4"/>
  <c r="I184" i="4"/>
  <c r="H184" i="4"/>
  <c r="D184" i="4"/>
  <c r="C184" i="4"/>
  <c r="M183" i="4"/>
  <c r="I183" i="4"/>
  <c r="H183" i="4"/>
  <c r="D183" i="4"/>
  <c r="C183" i="4"/>
  <c r="M182" i="4"/>
  <c r="I182" i="4"/>
  <c r="H182" i="4"/>
  <c r="D182" i="4"/>
  <c r="C182" i="4"/>
  <c r="M181" i="4"/>
  <c r="I181" i="4"/>
  <c r="H181" i="4"/>
  <c r="D181" i="4"/>
  <c r="C181" i="4"/>
  <c r="M180" i="4"/>
  <c r="I180" i="4"/>
  <c r="H180" i="4"/>
  <c r="D180" i="4"/>
  <c r="C180" i="4"/>
  <c r="M179" i="4"/>
  <c r="I179" i="4"/>
  <c r="H179" i="4"/>
  <c r="D179" i="4"/>
  <c r="C179" i="4"/>
  <c r="M178" i="4"/>
  <c r="I178" i="4"/>
  <c r="H178" i="4"/>
  <c r="D178" i="4"/>
  <c r="C178" i="4"/>
  <c r="M177" i="4"/>
  <c r="I177" i="4"/>
  <c r="H177" i="4"/>
  <c r="D177" i="4"/>
  <c r="C177" i="4"/>
  <c r="M176" i="4"/>
  <c r="I176" i="4"/>
  <c r="H176" i="4"/>
  <c r="D176" i="4"/>
  <c r="C176" i="4"/>
  <c r="M175" i="4"/>
  <c r="I175" i="4"/>
  <c r="H175" i="4"/>
  <c r="D175" i="4"/>
  <c r="C175" i="4"/>
  <c r="M174" i="4"/>
  <c r="I174" i="4"/>
  <c r="H174" i="4"/>
  <c r="D174" i="4"/>
  <c r="C174" i="4"/>
  <c r="M173" i="4"/>
  <c r="I173" i="4"/>
  <c r="H173" i="4"/>
  <c r="D173" i="4"/>
  <c r="C173" i="4"/>
  <c r="M172" i="4"/>
  <c r="I172" i="4"/>
  <c r="H172" i="4"/>
  <c r="D172" i="4"/>
  <c r="C172" i="4"/>
  <c r="M171" i="4"/>
  <c r="I171" i="4"/>
  <c r="H171" i="4"/>
  <c r="D171" i="4"/>
  <c r="C171" i="4"/>
  <c r="M170" i="4"/>
  <c r="I170" i="4"/>
  <c r="H170" i="4"/>
  <c r="D170" i="4"/>
  <c r="C170" i="4"/>
  <c r="M169" i="4"/>
  <c r="I169" i="4"/>
  <c r="H169" i="4"/>
  <c r="D169" i="4"/>
  <c r="C169" i="4"/>
  <c r="M168" i="4"/>
  <c r="I168" i="4"/>
  <c r="H168" i="4"/>
  <c r="D168" i="4"/>
  <c r="C168" i="4"/>
  <c r="M167" i="4"/>
  <c r="I167" i="4"/>
  <c r="H167" i="4"/>
  <c r="D167" i="4"/>
  <c r="C167" i="4"/>
  <c r="M166" i="4"/>
  <c r="I166" i="4"/>
  <c r="H166" i="4"/>
  <c r="D166" i="4"/>
  <c r="C166" i="4"/>
  <c r="M165" i="4"/>
  <c r="I165" i="4"/>
  <c r="H165" i="4"/>
  <c r="D165" i="4"/>
  <c r="C165" i="4"/>
  <c r="M164" i="4"/>
  <c r="I164" i="4"/>
  <c r="H164" i="4"/>
  <c r="D164" i="4"/>
  <c r="C164" i="4"/>
  <c r="M163" i="4"/>
  <c r="I163" i="4"/>
  <c r="H163" i="4"/>
  <c r="D163" i="4"/>
  <c r="C163" i="4"/>
  <c r="M162" i="4"/>
  <c r="I162" i="4"/>
  <c r="H162" i="4"/>
  <c r="D162" i="4"/>
  <c r="C162" i="4"/>
  <c r="M161" i="4"/>
  <c r="I161" i="4"/>
  <c r="H161" i="4"/>
  <c r="D161" i="4"/>
  <c r="C161" i="4"/>
  <c r="M160" i="4"/>
  <c r="I160" i="4"/>
  <c r="H160" i="4"/>
  <c r="D160" i="4"/>
  <c r="C160" i="4"/>
  <c r="M159" i="4"/>
  <c r="I159" i="4"/>
  <c r="H159" i="4"/>
  <c r="D159" i="4"/>
  <c r="C159" i="4"/>
  <c r="M158" i="4"/>
  <c r="I158" i="4"/>
  <c r="H158" i="4"/>
  <c r="D158" i="4"/>
  <c r="C158" i="4"/>
  <c r="M157" i="4"/>
  <c r="I157" i="4"/>
  <c r="H157" i="4"/>
  <c r="D157" i="4"/>
  <c r="C157" i="4"/>
  <c r="M156" i="4"/>
  <c r="I156" i="4"/>
  <c r="H156" i="4"/>
  <c r="D156" i="4"/>
  <c r="C156" i="4"/>
  <c r="M155" i="4"/>
  <c r="I155" i="4"/>
  <c r="H155" i="4"/>
  <c r="D155" i="4"/>
  <c r="C155" i="4"/>
  <c r="M154" i="4"/>
  <c r="I154" i="4"/>
  <c r="H154" i="4"/>
  <c r="D154" i="4"/>
  <c r="C154" i="4"/>
  <c r="M153" i="4"/>
  <c r="I153" i="4"/>
  <c r="H153" i="4"/>
  <c r="D153" i="4"/>
  <c r="C153" i="4"/>
  <c r="M152" i="4"/>
  <c r="I152" i="4"/>
  <c r="H152" i="4"/>
  <c r="D152" i="4"/>
  <c r="C152" i="4"/>
  <c r="M151" i="4"/>
  <c r="I151" i="4"/>
  <c r="H151" i="4"/>
  <c r="D151" i="4"/>
  <c r="C151" i="4"/>
  <c r="M150" i="4"/>
  <c r="I150" i="4"/>
  <c r="H150" i="4"/>
  <c r="D150" i="4"/>
  <c r="C150" i="4"/>
  <c r="M149" i="4"/>
  <c r="I149" i="4"/>
  <c r="H149" i="4"/>
  <c r="D149" i="4"/>
  <c r="C149" i="4"/>
  <c r="M148" i="4"/>
  <c r="I148" i="4"/>
  <c r="H148" i="4"/>
  <c r="D148" i="4"/>
  <c r="C148" i="4"/>
  <c r="M147" i="4"/>
  <c r="I147" i="4"/>
  <c r="H147" i="4"/>
  <c r="D147" i="4"/>
  <c r="C147" i="4"/>
  <c r="M146" i="4"/>
  <c r="I146" i="4"/>
  <c r="H146" i="4"/>
  <c r="D146" i="4"/>
  <c r="C146" i="4"/>
  <c r="M145" i="4"/>
  <c r="I145" i="4"/>
  <c r="H145" i="4"/>
  <c r="D145" i="4"/>
  <c r="C145" i="4"/>
  <c r="M144" i="4"/>
  <c r="I144" i="4"/>
  <c r="H144" i="4"/>
  <c r="D144" i="4"/>
  <c r="C144" i="4"/>
  <c r="M143" i="4"/>
  <c r="I143" i="4"/>
  <c r="H143" i="4"/>
  <c r="D143" i="4"/>
  <c r="C143" i="4"/>
  <c r="M142" i="4"/>
  <c r="I142" i="4"/>
  <c r="H142" i="4"/>
  <c r="D142" i="4"/>
  <c r="C142" i="4"/>
  <c r="M141" i="4"/>
  <c r="I141" i="4"/>
  <c r="H141" i="4"/>
  <c r="D141" i="4"/>
  <c r="C141" i="4"/>
  <c r="M140" i="4"/>
  <c r="I140" i="4"/>
  <c r="H140" i="4"/>
  <c r="D140" i="4"/>
  <c r="C140" i="4"/>
  <c r="M139" i="4"/>
  <c r="I139" i="4"/>
  <c r="H139" i="4"/>
  <c r="D139" i="4"/>
  <c r="C139" i="4"/>
  <c r="M138" i="4"/>
  <c r="I138" i="4"/>
  <c r="H138" i="4"/>
  <c r="D138" i="4"/>
  <c r="C138" i="4"/>
  <c r="M137" i="4"/>
  <c r="I137" i="4"/>
  <c r="H137" i="4"/>
  <c r="D137" i="4"/>
  <c r="C137" i="4"/>
  <c r="M136" i="4"/>
  <c r="I136" i="4"/>
  <c r="H136" i="4"/>
  <c r="D136" i="4"/>
  <c r="C136" i="4"/>
  <c r="M135" i="4"/>
  <c r="I135" i="4"/>
  <c r="H135" i="4"/>
  <c r="D135" i="4"/>
  <c r="C135" i="4"/>
  <c r="M134" i="4"/>
  <c r="I134" i="4"/>
  <c r="H134" i="4"/>
  <c r="D134" i="4"/>
  <c r="C134" i="4"/>
  <c r="M133" i="4"/>
  <c r="I133" i="4"/>
  <c r="H133" i="4"/>
  <c r="D133" i="4"/>
  <c r="C133" i="4"/>
  <c r="M132" i="4"/>
  <c r="I132" i="4"/>
  <c r="H132" i="4"/>
  <c r="D132" i="4"/>
  <c r="C132" i="4"/>
  <c r="M131" i="4"/>
  <c r="I131" i="4"/>
  <c r="H131" i="4"/>
  <c r="D131" i="4"/>
  <c r="C131" i="4"/>
  <c r="M130" i="4"/>
  <c r="I130" i="4"/>
  <c r="H130" i="4"/>
  <c r="D130" i="4"/>
  <c r="C130" i="4"/>
  <c r="M129" i="4"/>
  <c r="I129" i="4"/>
  <c r="H129" i="4"/>
  <c r="D129" i="4"/>
  <c r="C129" i="4"/>
  <c r="M128" i="4"/>
  <c r="I128" i="4"/>
  <c r="H128" i="4"/>
  <c r="D128" i="4"/>
  <c r="C128" i="4"/>
  <c r="M127" i="4"/>
  <c r="I127" i="4"/>
  <c r="H127" i="4"/>
  <c r="D127" i="4"/>
  <c r="C127" i="4"/>
  <c r="M126" i="4"/>
  <c r="I126" i="4"/>
  <c r="H126" i="4"/>
  <c r="D126" i="4"/>
  <c r="C126" i="4"/>
  <c r="M125" i="4"/>
  <c r="I125" i="4"/>
  <c r="H125" i="4"/>
  <c r="D125" i="4"/>
  <c r="C125" i="4"/>
  <c r="M124" i="4"/>
  <c r="I124" i="4"/>
  <c r="H124" i="4"/>
  <c r="D124" i="4"/>
  <c r="C124" i="4"/>
  <c r="M123" i="4"/>
  <c r="I123" i="4"/>
  <c r="H123" i="4"/>
  <c r="D123" i="4"/>
  <c r="C123" i="4"/>
  <c r="M122" i="4"/>
  <c r="I122" i="4"/>
  <c r="H122" i="4"/>
  <c r="D122" i="4"/>
  <c r="C122" i="4"/>
  <c r="M121" i="4"/>
  <c r="I121" i="4"/>
  <c r="H121" i="4"/>
  <c r="D121" i="4"/>
  <c r="C121" i="4"/>
  <c r="M120" i="4"/>
  <c r="I120" i="4"/>
  <c r="H120" i="4"/>
  <c r="D120" i="4"/>
  <c r="C120" i="4"/>
  <c r="M119" i="4"/>
  <c r="I119" i="4"/>
  <c r="H119" i="4"/>
  <c r="D119" i="4"/>
  <c r="C119" i="4"/>
  <c r="M118" i="4"/>
  <c r="I118" i="4"/>
  <c r="H118" i="4"/>
  <c r="D118" i="4"/>
  <c r="C118" i="4"/>
  <c r="M117" i="4"/>
  <c r="I117" i="4"/>
  <c r="H117" i="4"/>
  <c r="D117" i="4"/>
  <c r="C117" i="4"/>
  <c r="M116" i="4"/>
  <c r="I116" i="4"/>
  <c r="H116" i="4"/>
  <c r="D116" i="4"/>
  <c r="C116" i="4"/>
  <c r="M115" i="4"/>
  <c r="I115" i="4"/>
  <c r="H115" i="4"/>
  <c r="D115" i="4"/>
  <c r="C115" i="4"/>
  <c r="M114" i="4"/>
  <c r="I114" i="4"/>
  <c r="H114" i="4"/>
  <c r="D114" i="4"/>
  <c r="C114" i="4"/>
  <c r="M113" i="4"/>
  <c r="I113" i="4"/>
  <c r="H113" i="4"/>
  <c r="D113" i="4"/>
  <c r="C113" i="4"/>
  <c r="M112" i="4"/>
  <c r="I112" i="4"/>
  <c r="H112" i="4"/>
  <c r="D112" i="4"/>
  <c r="C112" i="4"/>
  <c r="M111" i="4"/>
  <c r="I111" i="4"/>
  <c r="H111" i="4"/>
  <c r="D111" i="4"/>
  <c r="C111" i="4"/>
  <c r="M110" i="4"/>
  <c r="I110" i="4"/>
  <c r="H110" i="4"/>
  <c r="D110" i="4"/>
  <c r="C110" i="4"/>
  <c r="M109" i="4"/>
  <c r="I109" i="4"/>
  <c r="H109" i="4"/>
  <c r="D109" i="4"/>
  <c r="C109" i="4"/>
  <c r="M108" i="4"/>
  <c r="I108" i="4"/>
  <c r="H108" i="4"/>
  <c r="D108" i="4"/>
  <c r="C108" i="4"/>
  <c r="M107" i="4"/>
  <c r="I107" i="4"/>
  <c r="H107" i="4"/>
  <c r="D107" i="4"/>
  <c r="C107" i="4"/>
  <c r="M106" i="4"/>
  <c r="I106" i="4"/>
  <c r="H106" i="4"/>
  <c r="D106" i="4"/>
  <c r="C106" i="4"/>
  <c r="M105" i="4"/>
  <c r="I105" i="4"/>
  <c r="H105" i="4"/>
  <c r="D105" i="4"/>
  <c r="C105" i="4"/>
  <c r="M104" i="4"/>
  <c r="I104" i="4"/>
  <c r="H104" i="4"/>
  <c r="D104" i="4"/>
  <c r="C104" i="4"/>
  <c r="M103" i="4"/>
  <c r="I103" i="4"/>
  <c r="H103" i="4"/>
  <c r="D103" i="4"/>
  <c r="C103" i="4"/>
  <c r="M102" i="4"/>
  <c r="I102" i="4"/>
  <c r="H102" i="4"/>
  <c r="D102" i="4"/>
  <c r="C102" i="4"/>
  <c r="M101" i="4"/>
  <c r="I101" i="4"/>
  <c r="H101" i="4"/>
  <c r="D101" i="4"/>
  <c r="C101" i="4"/>
  <c r="M100" i="4"/>
  <c r="I100" i="4"/>
  <c r="H100" i="4"/>
  <c r="D100" i="4"/>
  <c r="C100" i="4"/>
  <c r="M99" i="4"/>
  <c r="I99" i="4"/>
  <c r="H99" i="4"/>
  <c r="D99" i="4"/>
  <c r="C99" i="4"/>
  <c r="M98" i="4"/>
  <c r="I98" i="4"/>
  <c r="H98" i="4"/>
  <c r="D98" i="4"/>
  <c r="C98" i="4"/>
  <c r="M97" i="4"/>
  <c r="I97" i="4"/>
  <c r="H97" i="4"/>
  <c r="D97" i="4"/>
  <c r="C97" i="4"/>
  <c r="M96" i="4"/>
  <c r="I96" i="4"/>
  <c r="H96" i="4"/>
  <c r="D96" i="4"/>
  <c r="C96" i="4"/>
  <c r="M95" i="4"/>
  <c r="I95" i="4"/>
  <c r="H95" i="4"/>
  <c r="D95" i="4"/>
  <c r="C95" i="4"/>
  <c r="M94" i="4"/>
  <c r="I94" i="4"/>
  <c r="H94" i="4"/>
  <c r="D94" i="4"/>
  <c r="C94" i="4"/>
  <c r="M93" i="4"/>
  <c r="I93" i="4"/>
  <c r="H93" i="4"/>
  <c r="D93" i="4"/>
  <c r="C93" i="4"/>
  <c r="M92" i="4"/>
  <c r="I92" i="4"/>
  <c r="H92" i="4"/>
  <c r="D92" i="4"/>
  <c r="C92" i="4"/>
  <c r="M91" i="4"/>
  <c r="I91" i="4"/>
  <c r="H91" i="4"/>
  <c r="D91" i="4"/>
  <c r="C91" i="4"/>
  <c r="M90" i="4"/>
  <c r="I90" i="4"/>
  <c r="H90" i="4"/>
  <c r="D90" i="4"/>
  <c r="C90" i="4"/>
  <c r="M89" i="4"/>
  <c r="I89" i="4"/>
  <c r="H89" i="4"/>
  <c r="D89" i="4"/>
  <c r="C89" i="4"/>
  <c r="M88" i="4"/>
  <c r="I88" i="4"/>
  <c r="H88" i="4"/>
  <c r="D88" i="4"/>
  <c r="C88" i="4"/>
  <c r="M87" i="4"/>
  <c r="I87" i="4"/>
  <c r="H87" i="4"/>
  <c r="D87" i="4"/>
  <c r="C87" i="4"/>
  <c r="M86" i="4"/>
  <c r="I86" i="4"/>
  <c r="H86" i="4"/>
  <c r="D86" i="4"/>
  <c r="C86" i="4"/>
  <c r="M85" i="4"/>
  <c r="I85" i="4"/>
  <c r="H85" i="4"/>
  <c r="D85" i="4"/>
  <c r="C85" i="4"/>
  <c r="M84" i="4"/>
  <c r="I84" i="4"/>
  <c r="H84" i="4"/>
  <c r="D84" i="4"/>
  <c r="C84" i="4"/>
  <c r="M83" i="4"/>
  <c r="I83" i="4"/>
  <c r="H83" i="4"/>
  <c r="D83" i="4"/>
  <c r="C83" i="4"/>
  <c r="M82" i="4"/>
  <c r="I82" i="4"/>
  <c r="H82" i="4"/>
  <c r="D82" i="4"/>
  <c r="C82" i="4"/>
  <c r="M81" i="4"/>
  <c r="I81" i="4"/>
  <c r="H81" i="4"/>
  <c r="D81" i="4"/>
  <c r="C81" i="4"/>
  <c r="M80" i="4"/>
  <c r="I80" i="4"/>
  <c r="H80" i="4"/>
  <c r="D80" i="4"/>
  <c r="C80" i="4"/>
  <c r="M79" i="4"/>
  <c r="I79" i="4"/>
  <c r="H79" i="4"/>
  <c r="D79" i="4"/>
  <c r="C79" i="4"/>
  <c r="M78" i="4"/>
  <c r="I78" i="4"/>
  <c r="H78" i="4"/>
  <c r="D78" i="4"/>
  <c r="C78" i="4"/>
  <c r="M77" i="4"/>
  <c r="I77" i="4"/>
  <c r="H77" i="4"/>
  <c r="D77" i="4"/>
  <c r="C77" i="4"/>
  <c r="M76" i="4"/>
  <c r="I76" i="4"/>
  <c r="H76" i="4"/>
  <c r="D76" i="4"/>
  <c r="C76" i="4"/>
  <c r="M75" i="4"/>
  <c r="I75" i="4"/>
  <c r="H75" i="4"/>
  <c r="D75" i="4"/>
  <c r="C75" i="4"/>
  <c r="M74" i="4"/>
  <c r="I74" i="4"/>
  <c r="H74" i="4"/>
  <c r="D74" i="4"/>
  <c r="C74" i="4"/>
  <c r="M73" i="4"/>
  <c r="I73" i="4"/>
  <c r="H73" i="4"/>
  <c r="D73" i="4"/>
  <c r="C73" i="4"/>
  <c r="M72" i="4"/>
  <c r="I72" i="4"/>
  <c r="H72" i="4"/>
  <c r="D72" i="4"/>
  <c r="C72" i="4"/>
  <c r="M71" i="4"/>
  <c r="I71" i="4"/>
  <c r="H71" i="4"/>
  <c r="D71" i="4"/>
  <c r="C71" i="4"/>
  <c r="M70" i="4"/>
  <c r="I70" i="4"/>
  <c r="H70" i="4"/>
  <c r="D70" i="4"/>
  <c r="C70" i="4"/>
  <c r="M69" i="4"/>
  <c r="I69" i="4"/>
  <c r="H69" i="4"/>
  <c r="D69" i="4"/>
  <c r="C69" i="4"/>
  <c r="M68" i="4"/>
  <c r="I68" i="4"/>
  <c r="H68" i="4"/>
  <c r="D68" i="4"/>
  <c r="C68" i="4"/>
  <c r="M67" i="4"/>
  <c r="I67" i="4"/>
  <c r="H67" i="4"/>
  <c r="D67" i="4"/>
  <c r="C67" i="4"/>
  <c r="M66" i="4"/>
  <c r="I66" i="4"/>
  <c r="H66" i="4"/>
  <c r="D66" i="4"/>
  <c r="C66" i="4"/>
  <c r="M65" i="4"/>
  <c r="I65" i="4"/>
  <c r="H65" i="4"/>
  <c r="D65" i="4"/>
  <c r="C65" i="4"/>
  <c r="M64" i="4"/>
  <c r="I64" i="4"/>
  <c r="H64" i="4"/>
  <c r="D64" i="4"/>
  <c r="C64" i="4"/>
  <c r="M63" i="4"/>
  <c r="I63" i="4"/>
  <c r="H63" i="4"/>
  <c r="D63" i="4"/>
  <c r="C63" i="4"/>
  <c r="M62" i="4"/>
  <c r="I62" i="4"/>
  <c r="H62" i="4"/>
  <c r="D62" i="4"/>
  <c r="C62" i="4"/>
  <c r="M61" i="4"/>
  <c r="I61" i="4"/>
  <c r="H61" i="4"/>
  <c r="D61" i="4"/>
  <c r="C61" i="4"/>
  <c r="M60" i="4"/>
  <c r="I60" i="4"/>
  <c r="H60" i="4"/>
  <c r="D60" i="4"/>
  <c r="C60" i="4"/>
  <c r="M59" i="4"/>
  <c r="I59" i="4"/>
  <c r="H59" i="4"/>
  <c r="D59" i="4"/>
  <c r="C59" i="4"/>
  <c r="M58" i="4"/>
  <c r="I58" i="4"/>
  <c r="H58" i="4"/>
  <c r="D58" i="4"/>
  <c r="C58" i="4"/>
  <c r="M57" i="4"/>
  <c r="I57" i="4"/>
  <c r="H57" i="4"/>
  <c r="D57" i="4"/>
  <c r="C57" i="4"/>
  <c r="M56" i="4"/>
  <c r="I56" i="4"/>
  <c r="H56" i="4"/>
  <c r="D56" i="4"/>
  <c r="C56" i="4"/>
  <c r="M55" i="4"/>
  <c r="I55" i="4"/>
  <c r="H55" i="4"/>
  <c r="D55" i="4"/>
  <c r="C55" i="4"/>
  <c r="M54" i="4"/>
  <c r="I54" i="4"/>
  <c r="H54" i="4"/>
  <c r="D54" i="4"/>
  <c r="C54" i="4"/>
  <c r="M53" i="4"/>
  <c r="I53" i="4"/>
  <c r="H53" i="4"/>
  <c r="D53" i="4"/>
  <c r="C53" i="4"/>
  <c r="M52" i="4"/>
  <c r="I52" i="4"/>
  <c r="H52" i="4"/>
  <c r="D52" i="4"/>
  <c r="C52" i="4"/>
  <c r="M51" i="4"/>
  <c r="I51" i="4"/>
  <c r="H51" i="4"/>
  <c r="D51" i="4"/>
  <c r="C51" i="4"/>
  <c r="M50" i="4"/>
  <c r="I50" i="4"/>
  <c r="H50" i="4"/>
  <c r="D50" i="4"/>
  <c r="C50" i="4"/>
  <c r="M49" i="4"/>
  <c r="I49" i="4"/>
  <c r="H49" i="4"/>
  <c r="D49" i="4"/>
  <c r="C49" i="4"/>
  <c r="M48" i="4"/>
  <c r="I48" i="4"/>
  <c r="H48" i="4"/>
  <c r="D48" i="4"/>
  <c r="C48" i="4"/>
  <c r="M47" i="4"/>
  <c r="I47" i="4"/>
  <c r="H47" i="4"/>
  <c r="D47" i="4"/>
  <c r="C47" i="4"/>
  <c r="M46" i="4"/>
  <c r="I46" i="4"/>
  <c r="H46" i="4"/>
  <c r="D46" i="4"/>
  <c r="C46" i="4"/>
  <c r="M45" i="4"/>
  <c r="I45" i="4"/>
  <c r="H45" i="4"/>
  <c r="D45" i="4"/>
  <c r="C45" i="4"/>
  <c r="M44" i="4"/>
  <c r="I44" i="4"/>
  <c r="H44" i="4"/>
  <c r="D44" i="4"/>
  <c r="C44" i="4"/>
  <c r="M43" i="4"/>
  <c r="I43" i="4"/>
  <c r="H43" i="4"/>
  <c r="D43" i="4"/>
  <c r="C43" i="4"/>
  <c r="M42" i="4"/>
  <c r="I42" i="4"/>
  <c r="H42" i="4"/>
  <c r="D42" i="4"/>
  <c r="C42" i="4"/>
  <c r="M41" i="4"/>
  <c r="I41" i="4"/>
  <c r="H41" i="4"/>
  <c r="D41" i="4"/>
  <c r="C41" i="4"/>
  <c r="M40" i="4"/>
  <c r="I40" i="4"/>
  <c r="H40" i="4"/>
  <c r="D40" i="4"/>
  <c r="C40" i="4"/>
  <c r="M39" i="4"/>
  <c r="I39" i="4"/>
  <c r="H39" i="4"/>
  <c r="D39" i="4"/>
  <c r="C39" i="4"/>
  <c r="M38" i="4"/>
  <c r="I38" i="4"/>
  <c r="H38" i="4"/>
  <c r="D38" i="4"/>
  <c r="C38" i="4"/>
  <c r="M37" i="4"/>
  <c r="I37" i="4"/>
  <c r="H37" i="4"/>
  <c r="D37" i="4"/>
  <c r="C37" i="4"/>
  <c r="M36" i="4"/>
  <c r="I36" i="4"/>
  <c r="H36" i="4"/>
  <c r="D36" i="4"/>
  <c r="C36" i="4"/>
  <c r="M35" i="4"/>
  <c r="I35" i="4"/>
  <c r="H35" i="4"/>
  <c r="D35" i="4"/>
  <c r="C35" i="4"/>
  <c r="M34" i="4"/>
  <c r="I34" i="4"/>
  <c r="H34" i="4"/>
  <c r="D34" i="4"/>
  <c r="C34" i="4"/>
  <c r="M33" i="4"/>
  <c r="I33" i="4"/>
  <c r="H33" i="4"/>
  <c r="D33" i="4"/>
  <c r="C33" i="4"/>
  <c r="M32" i="4"/>
  <c r="I32" i="4"/>
  <c r="H32" i="4"/>
  <c r="D32" i="4"/>
  <c r="C32" i="4"/>
  <c r="M31" i="4"/>
  <c r="I31" i="4"/>
  <c r="H31" i="4"/>
  <c r="D31" i="4"/>
  <c r="C31" i="4"/>
  <c r="M30" i="4"/>
  <c r="I30" i="4"/>
  <c r="H30" i="4"/>
  <c r="D30" i="4"/>
  <c r="C30" i="4"/>
  <c r="M29" i="4"/>
  <c r="I29" i="4"/>
  <c r="H29" i="4"/>
  <c r="D29" i="4"/>
  <c r="C29" i="4"/>
  <c r="M28" i="4"/>
  <c r="I28" i="4"/>
  <c r="H28" i="4"/>
  <c r="D28" i="4"/>
  <c r="C28" i="4"/>
  <c r="M27" i="4"/>
  <c r="I27" i="4"/>
  <c r="H27" i="4"/>
  <c r="D27" i="4"/>
  <c r="C27" i="4"/>
  <c r="M26" i="4"/>
  <c r="I26" i="4"/>
  <c r="H26" i="4"/>
  <c r="D26" i="4"/>
  <c r="C26" i="4"/>
  <c r="M25" i="4"/>
  <c r="I25" i="4"/>
  <c r="H25" i="4"/>
  <c r="D25" i="4"/>
  <c r="C25" i="4"/>
  <c r="M24" i="4"/>
  <c r="I24" i="4"/>
  <c r="H24" i="4"/>
  <c r="D24" i="4"/>
  <c r="C24" i="4"/>
  <c r="M23" i="4"/>
  <c r="I23" i="4"/>
  <c r="H23" i="4"/>
  <c r="D23" i="4"/>
  <c r="C23" i="4"/>
  <c r="M22" i="4"/>
  <c r="I22" i="4"/>
  <c r="H22" i="4"/>
  <c r="D22" i="4"/>
  <c r="C22" i="4"/>
  <c r="M21" i="4"/>
  <c r="I21" i="4"/>
  <c r="H21" i="4"/>
  <c r="D21" i="4"/>
  <c r="C21" i="4"/>
  <c r="M20" i="4"/>
  <c r="I20" i="4"/>
  <c r="H20" i="4"/>
  <c r="D20" i="4"/>
  <c r="C20" i="4"/>
  <c r="M19" i="4"/>
  <c r="I19" i="4"/>
  <c r="H19" i="4"/>
  <c r="D19" i="4"/>
  <c r="C19" i="4"/>
  <c r="M18" i="4"/>
  <c r="I18" i="4"/>
  <c r="H18" i="4"/>
  <c r="D18" i="4"/>
  <c r="C18" i="4"/>
  <c r="M17" i="4"/>
  <c r="I17" i="4"/>
  <c r="H17" i="4"/>
  <c r="D17" i="4"/>
  <c r="C17" i="4"/>
  <c r="M16" i="4"/>
  <c r="I16" i="4"/>
  <c r="H16" i="4"/>
  <c r="D16" i="4"/>
  <c r="C16" i="4"/>
  <c r="M15" i="4"/>
  <c r="I15" i="4"/>
  <c r="H15" i="4"/>
  <c r="D15" i="4"/>
  <c r="C15" i="4"/>
  <c r="M14" i="4"/>
  <c r="I14" i="4"/>
  <c r="H14" i="4"/>
  <c r="D14" i="4"/>
  <c r="C14" i="4"/>
  <c r="M13" i="4"/>
  <c r="I13" i="4"/>
  <c r="H13" i="4"/>
  <c r="D13" i="4"/>
  <c r="C13" i="4"/>
  <c r="M12" i="4"/>
  <c r="I12" i="4"/>
  <c r="H12" i="4"/>
  <c r="D12" i="4"/>
  <c r="C12" i="4"/>
  <c r="M11" i="4"/>
  <c r="I11" i="4"/>
  <c r="H11" i="4"/>
  <c r="D11" i="4"/>
  <c r="C11" i="4"/>
  <c r="M10" i="4"/>
  <c r="I10" i="4"/>
  <c r="H10" i="4"/>
  <c r="D10" i="4"/>
  <c r="C10" i="4"/>
  <c r="M9" i="4"/>
  <c r="I9" i="4"/>
  <c r="H9" i="4"/>
  <c r="D9" i="4"/>
  <c r="C9" i="4"/>
  <c r="M8" i="4"/>
  <c r="I8" i="4"/>
  <c r="H8" i="4"/>
  <c r="D8" i="4"/>
  <c r="C8" i="4"/>
  <c r="M7" i="4"/>
  <c r="I7" i="4"/>
  <c r="H7" i="4"/>
  <c r="D7" i="4"/>
  <c r="C7" i="4"/>
  <c r="P505" i="4" l="1"/>
  <c r="Q505" i="4"/>
  <c r="O472" i="4"/>
  <c r="L472" i="4"/>
  <c r="K472" i="4"/>
  <c r="J472" i="4"/>
  <c r="Q472" i="4"/>
  <c r="P472" i="4"/>
  <c r="Q439" i="4"/>
  <c r="P439" i="4"/>
  <c r="P405" i="4"/>
  <c r="Q405" i="4"/>
  <c r="Q372" i="4"/>
  <c r="P372" i="4"/>
  <c r="J339" i="4"/>
  <c r="O339" i="4"/>
  <c r="L339" i="4"/>
  <c r="K339" i="4"/>
  <c r="Q339" i="4"/>
  <c r="P339" i="4"/>
  <c r="P306" i="4"/>
  <c r="Q306" i="4"/>
  <c r="P272" i="4"/>
  <c r="Q272" i="4"/>
  <c r="Q239" i="4"/>
  <c r="P239" i="4"/>
  <c r="J206" i="4"/>
  <c r="O206" i="4"/>
  <c r="L206" i="4"/>
  <c r="K206" i="4"/>
  <c r="Q206" i="4"/>
  <c r="P206" i="4"/>
  <c r="Q173" i="4"/>
  <c r="P173" i="4"/>
  <c r="O73" i="4"/>
  <c r="L73" i="4"/>
  <c r="Q73" i="4"/>
  <c r="P73" i="4"/>
  <c r="C43" i="5"/>
  <c r="C42" i="5"/>
  <c r="H41" i="5"/>
  <c r="C41" i="5"/>
  <c r="H40" i="5"/>
  <c r="C40" i="5"/>
  <c r="C39" i="5"/>
  <c r="K506" i="4"/>
  <c r="O506" i="4"/>
  <c r="L506" i="4"/>
  <c r="J506" i="4"/>
  <c r="Q506" i="4"/>
  <c r="P506" i="4"/>
  <c r="L505" i="4"/>
  <c r="K505" i="4"/>
  <c r="J505" i="4"/>
  <c r="O504" i="4"/>
  <c r="L504" i="4"/>
  <c r="K504" i="4"/>
  <c r="J504" i="4"/>
  <c r="Q504" i="4"/>
  <c r="P504" i="4"/>
  <c r="J503" i="4"/>
  <c r="L503" i="4"/>
  <c r="K503" i="4"/>
  <c r="O503" i="4"/>
  <c r="Q503" i="4"/>
  <c r="P503" i="4"/>
  <c r="O502" i="4"/>
  <c r="L502" i="4"/>
  <c r="K502" i="4"/>
  <c r="J502" i="4"/>
  <c r="Q502" i="4"/>
  <c r="P502" i="4"/>
  <c r="O501" i="4"/>
  <c r="L501" i="4"/>
  <c r="K501" i="4"/>
  <c r="J501" i="4"/>
  <c r="Q501" i="4"/>
  <c r="P501" i="4"/>
  <c r="K500" i="4"/>
  <c r="J500" i="4"/>
  <c r="O500" i="4"/>
  <c r="L500" i="4"/>
  <c r="P500" i="4"/>
  <c r="Q500" i="4"/>
  <c r="O499" i="4"/>
  <c r="L499" i="4"/>
  <c r="K499" i="4"/>
  <c r="J499" i="4"/>
  <c r="Q499" i="4"/>
  <c r="P499" i="4"/>
  <c r="O498" i="4"/>
  <c r="L498" i="4"/>
  <c r="K498" i="4"/>
  <c r="J498" i="4"/>
  <c r="Q498" i="4"/>
  <c r="P498" i="4"/>
  <c r="O497" i="4"/>
  <c r="K497" i="4"/>
  <c r="J497" i="4"/>
  <c r="L497" i="4"/>
  <c r="Q497" i="4"/>
  <c r="P497" i="4"/>
  <c r="O496" i="4"/>
  <c r="L496" i="4"/>
  <c r="K496" i="4"/>
  <c r="J496" i="4"/>
  <c r="Q496" i="4"/>
  <c r="P496" i="4"/>
  <c r="O495" i="4"/>
  <c r="L495" i="4"/>
  <c r="K495" i="4"/>
  <c r="J495" i="4"/>
  <c r="P495" i="4"/>
  <c r="Q495" i="4"/>
  <c r="K494" i="4"/>
  <c r="J494" i="4"/>
  <c r="O494" i="4"/>
  <c r="L494" i="4"/>
  <c r="Q494" i="4"/>
  <c r="P494" i="4"/>
  <c r="O493" i="4"/>
  <c r="L493" i="4"/>
  <c r="K493" i="4"/>
  <c r="J493" i="4"/>
  <c r="Q493" i="4"/>
  <c r="P493" i="4"/>
  <c r="O492" i="4"/>
  <c r="L492" i="4"/>
  <c r="K492" i="4"/>
  <c r="J492" i="4"/>
  <c r="Q492" i="4"/>
  <c r="P492" i="4"/>
  <c r="O491" i="4"/>
  <c r="L491" i="4"/>
  <c r="K491" i="4"/>
  <c r="J491" i="4"/>
  <c r="Q491" i="4"/>
  <c r="P491" i="4"/>
  <c r="J490" i="4"/>
  <c r="O490" i="4"/>
  <c r="K490" i="4"/>
  <c r="L490" i="4"/>
  <c r="Q490" i="4"/>
  <c r="P490" i="4"/>
  <c r="O489" i="4"/>
  <c r="L489" i="4"/>
  <c r="K489" i="4"/>
  <c r="J489" i="4"/>
  <c r="Q489" i="4"/>
  <c r="P489" i="4"/>
  <c r="O488" i="4"/>
  <c r="L488" i="4"/>
  <c r="K488" i="4"/>
  <c r="J488" i="4"/>
  <c r="Q488" i="4"/>
  <c r="P488" i="4"/>
  <c r="K487" i="4"/>
  <c r="J487" i="4"/>
  <c r="O487" i="4"/>
  <c r="L487" i="4"/>
  <c r="P487" i="4"/>
  <c r="Q487" i="4"/>
  <c r="O486" i="4"/>
  <c r="L486" i="4"/>
  <c r="K486" i="4"/>
  <c r="J486" i="4"/>
  <c r="Q486" i="4"/>
  <c r="P486" i="4"/>
  <c r="O485" i="4"/>
  <c r="L485" i="4"/>
  <c r="K485" i="4"/>
  <c r="J485" i="4"/>
  <c r="Q485" i="4"/>
  <c r="P485" i="4"/>
  <c r="L484" i="4"/>
  <c r="K484" i="4"/>
  <c r="J484" i="4"/>
  <c r="O484" i="4"/>
  <c r="Q484" i="4"/>
  <c r="P484" i="4"/>
  <c r="O483" i="4"/>
  <c r="L483" i="4"/>
  <c r="K483" i="4"/>
  <c r="J483" i="4"/>
  <c r="Q483" i="4"/>
  <c r="P483" i="4"/>
  <c r="O482" i="4"/>
  <c r="L482" i="4"/>
  <c r="K482" i="4"/>
  <c r="J482" i="4"/>
  <c r="P482" i="4"/>
  <c r="Q482" i="4"/>
  <c r="K481" i="4"/>
  <c r="J481" i="4"/>
  <c r="O481" i="4"/>
  <c r="L481" i="4"/>
  <c r="Q481" i="4"/>
  <c r="P481" i="4"/>
  <c r="O480" i="4"/>
  <c r="L480" i="4"/>
  <c r="K480" i="4"/>
  <c r="J480" i="4"/>
  <c r="Q480" i="4"/>
  <c r="P480" i="4"/>
  <c r="O479" i="4"/>
  <c r="L479" i="4"/>
  <c r="K479" i="4"/>
  <c r="J479" i="4"/>
  <c r="Q479" i="4"/>
  <c r="P479" i="4"/>
  <c r="O478" i="4"/>
  <c r="L478" i="4"/>
  <c r="K478" i="4"/>
  <c r="J478" i="4"/>
  <c r="Q478" i="4"/>
  <c r="P478" i="4"/>
  <c r="O477" i="4"/>
  <c r="L477" i="4"/>
  <c r="K477" i="4"/>
  <c r="J477" i="4"/>
  <c r="Q477" i="4"/>
  <c r="P477" i="4"/>
  <c r="O476" i="4"/>
  <c r="L476" i="4"/>
  <c r="K476" i="4"/>
  <c r="J476" i="4"/>
  <c r="Q476" i="4"/>
  <c r="P476" i="4"/>
  <c r="K475" i="4"/>
  <c r="J475" i="4"/>
  <c r="O475" i="4"/>
  <c r="L475" i="4"/>
  <c r="P475" i="4"/>
  <c r="Q475" i="4"/>
  <c r="O474" i="4"/>
  <c r="L474" i="4"/>
  <c r="K474" i="4"/>
  <c r="J474" i="4"/>
  <c r="Q474" i="4"/>
  <c r="P474" i="4"/>
  <c r="O473" i="4"/>
  <c r="L473" i="4"/>
  <c r="K473" i="4"/>
  <c r="J473" i="4"/>
  <c r="Q473" i="4"/>
  <c r="P473" i="4"/>
  <c r="O471" i="4"/>
  <c r="L471" i="4"/>
  <c r="K471" i="4"/>
  <c r="J471" i="4"/>
  <c r="Q471" i="4"/>
  <c r="P471" i="4"/>
  <c r="K470" i="4"/>
  <c r="O470" i="4"/>
  <c r="L470" i="4"/>
  <c r="J470" i="4"/>
  <c r="Q470" i="4"/>
  <c r="P470" i="4"/>
  <c r="O469" i="4"/>
  <c r="L469" i="4"/>
  <c r="K469" i="4"/>
  <c r="J469" i="4"/>
  <c r="P469" i="4"/>
  <c r="Q469" i="4"/>
  <c r="O468" i="4"/>
  <c r="L468" i="4"/>
  <c r="K468" i="4"/>
  <c r="J468" i="4"/>
  <c r="Q468" i="4"/>
  <c r="P468" i="4"/>
  <c r="L467" i="4"/>
  <c r="K467" i="4"/>
  <c r="J467" i="4"/>
  <c r="O467" i="4"/>
  <c r="Q467" i="4"/>
  <c r="P467" i="4"/>
  <c r="K466" i="4"/>
  <c r="L466" i="4"/>
  <c r="O466" i="4"/>
  <c r="J466" i="4"/>
  <c r="P466" i="4"/>
  <c r="Q466" i="4"/>
  <c r="O465" i="4"/>
  <c r="L465" i="4"/>
  <c r="K465" i="4"/>
  <c r="J465" i="4"/>
  <c r="Q465" i="4"/>
  <c r="P465" i="4"/>
  <c r="L464" i="4"/>
  <c r="O464" i="4"/>
  <c r="K464" i="4"/>
  <c r="J464" i="4"/>
  <c r="Q464" i="4"/>
  <c r="P464" i="4"/>
  <c r="O463" i="4"/>
  <c r="K463" i="4"/>
  <c r="J463" i="4"/>
  <c r="L463" i="4"/>
  <c r="Q463" i="4"/>
  <c r="P463" i="4"/>
  <c r="J462" i="4"/>
  <c r="O462" i="4"/>
  <c r="L462" i="4"/>
  <c r="K462" i="4"/>
  <c r="P462" i="4"/>
  <c r="Q462" i="4"/>
  <c r="O461" i="4"/>
  <c r="L461" i="4"/>
  <c r="K461" i="4"/>
  <c r="J461" i="4"/>
  <c r="Q461" i="4"/>
  <c r="P461" i="4"/>
  <c r="O460" i="4"/>
  <c r="L460" i="4"/>
  <c r="K460" i="4"/>
  <c r="J460" i="4"/>
  <c r="Q460" i="4"/>
  <c r="P460" i="4"/>
  <c r="K459" i="4"/>
  <c r="L459" i="4"/>
  <c r="O459" i="4"/>
  <c r="J459" i="4"/>
  <c r="P459" i="4"/>
  <c r="Q459" i="4"/>
  <c r="O458" i="4"/>
  <c r="L458" i="4"/>
  <c r="K458" i="4"/>
  <c r="J458" i="4"/>
  <c r="Q458" i="4"/>
  <c r="P458" i="4"/>
  <c r="O457" i="4"/>
  <c r="L457" i="4"/>
  <c r="K457" i="4"/>
  <c r="J457" i="4"/>
  <c r="Q457" i="4"/>
  <c r="P457" i="4"/>
  <c r="K456" i="4"/>
  <c r="L456" i="4"/>
  <c r="J456" i="4"/>
  <c r="O456" i="4"/>
  <c r="P456" i="4"/>
  <c r="Q456" i="4"/>
  <c r="J455" i="4"/>
  <c r="O455" i="4"/>
  <c r="L455" i="4"/>
  <c r="K455" i="4"/>
  <c r="P455" i="4"/>
  <c r="Q455" i="4"/>
  <c r="O454" i="4"/>
  <c r="L454" i="4"/>
  <c r="K454" i="4"/>
  <c r="J454" i="4"/>
  <c r="Q454" i="4"/>
  <c r="P454" i="4"/>
  <c r="O453" i="4"/>
  <c r="L453" i="4"/>
  <c r="K453" i="4"/>
  <c r="J453" i="4"/>
  <c r="P453" i="4"/>
  <c r="Q453" i="4"/>
  <c r="O452" i="4"/>
  <c r="J452" i="4"/>
  <c r="K452" i="4"/>
  <c r="L452" i="4"/>
  <c r="P452" i="4"/>
  <c r="Q452" i="4"/>
  <c r="O451" i="4"/>
  <c r="L451" i="4"/>
  <c r="K451" i="4"/>
  <c r="J451" i="4"/>
  <c r="Q451" i="4"/>
  <c r="P451" i="4"/>
  <c r="K450" i="4"/>
  <c r="J450" i="4"/>
  <c r="O450" i="4"/>
  <c r="L450" i="4"/>
  <c r="P450" i="4"/>
  <c r="Q450" i="4"/>
  <c r="J449" i="4"/>
  <c r="K449" i="4"/>
  <c r="L449" i="4"/>
  <c r="O449" i="4"/>
  <c r="Q449" i="4"/>
  <c r="P449" i="4"/>
  <c r="L448" i="4"/>
  <c r="O448" i="4"/>
  <c r="J448" i="4"/>
  <c r="K448" i="4"/>
  <c r="Q448" i="4"/>
  <c r="P448" i="4"/>
  <c r="K447" i="4"/>
  <c r="L447" i="4"/>
  <c r="O447" i="4"/>
  <c r="J447" i="4"/>
  <c r="P447" i="4"/>
  <c r="Q447" i="4"/>
  <c r="O446" i="4"/>
  <c r="L446" i="4"/>
  <c r="K446" i="4"/>
  <c r="J446" i="4"/>
  <c r="Q446" i="4"/>
  <c r="P446" i="4"/>
  <c r="L445" i="4"/>
  <c r="J445" i="4"/>
  <c r="K445" i="4"/>
  <c r="O445" i="4"/>
  <c r="Q445" i="4"/>
  <c r="P445" i="4"/>
  <c r="J444" i="4"/>
  <c r="K444" i="4"/>
  <c r="L444" i="4"/>
  <c r="O444" i="4"/>
  <c r="P444" i="4"/>
  <c r="Q444" i="4"/>
  <c r="O443" i="4"/>
  <c r="L443" i="4"/>
  <c r="K443" i="4"/>
  <c r="J443" i="4"/>
  <c r="P443" i="4"/>
  <c r="Q443" i="4"/>
  <c r="L442" i="4"/>
  <c r="O442" i="4"/>
  <c r="K442" i="4"/>
  <c r="J442" i="4"/>
  <c r="Q442" i="4"/>
  <c r="P442" i="4"/>
  <c r="L441" i="4"/>
  <c r="K441" i="4"/>
  <c r="J441" i="4"/>
  <c r="O441" i="4"/>
  <c r="P441" i="4"/>
  <c r="Q441" i="4"/>
  <c r="J440" i="4"/>
  <c r="O440" i="4"/>
  <c r="L440" i="4"/>
  <c r="K440" i="4"/>
  <c r="P440" i="4"/>
  <c r="Q440" i="4"/>
  <c r="J439" i="4"/>
  <c r="K439" i="4"/>
  <c r="L439" i="4"/>
  <c r="O439" i="4"/>
  <c r="J438" i="4"/>
  <c r="L438" i="4"/>
  <c r="K438" i="4"/>
  <c r="O438" i="4"/>
  <c r="Q438" i="4"/>
  <c r="P438" i="4"/>
  <c r="O437" i="4"/>
  <c r="L437" i="4"/>
  <c r="K437" i="4"/>
  <c r="J437" i="4"/>
  <c r="Q437" i="4"/>
  <c r="P437" i="4"/>
  <c r="O436" i="4"/>
  <c r="L436" i="4"/>
  <c r="K436" i="4"/>
  <c r="J436" i="4"/>
  <c r="Q436" i="4"/>
  <c r="P436" i="4"/>
  <c r="K435" i="4"/>
  <c r="J435" i="4"/>
  <c r="L435" i="4"/>
  <c r="O435" i="4"/>
  <c r="P435" i="4"/>
  <c r="Q435" i="4"/>
  <c r="L434" i="4"/>
  <c r="O434" i="4"/>
  <c r="J434" i="4"/>
  <c r="K434" i="4"/>
  <c r="P434" i="4"/>
  <c r="Q434" i="4"/>
  <c r="L433" i="4"/>
  <c r="K433" i="4"/>
  <c r="J433" i="4"/>
  <c r="O433" i="4"/>
  <c r="Q433" i="4"/>
  <c r="P433" i="4"/>
  <c r="K432" i="4"/>
  <c r="J432" i="4"/>
  <c r="L432" i="4"/>
  <c r="O432" i="4"/>
  <c r="P432" i="4"/>
  <c r="Q432" i="4"/>
  <c r="J431" i="4"/>
  <c r="K431" i="4"/>
  <c r="L431" i="4"/>
  <c r="O431" i="4"/>
  <c r="P431" i="4"/>
  <c r="Q431" i="4"/>
  <c r="O430" i="4"/>
  <c r="K430" i="4"/>
  <c r="J430" i="4"/>
  <c r="L430" i="4"/>
  <c r="P430" i="4"/>
  <c r="Q430" i="4"/>
  <c r="J429" i="4"/>
  <c r="L429" i="4"/>
  <c r="K429" i="4"/>
  <c r="O429" i="4"/>
  <c r="Q429" i="4"/>
  <c r="P429" i="4"/>
  <c r="O428" i="4"/>
  <c r="L428" i="4"/>
  <c r="K428" i="4"/>
  <c r="J428" i="4"/>
  <c r="P428" i="4"/>
  <c r="Q428" i="4"/>
  <c r="O427" i="4"/>
  <c r="L427" i="4"/>
  <c r="J427" i="4"/>
  <c r="K427" i="4"/>
  <c r="Q427" i="4"/>
  <c r="P427" i="4"/>
  <c r="L426" i="4"/>
  <c r="J426" i="4"/>
  <c r="K426" i="4"/>
  <c r="O426" i="4"/>
  <c r="Q426" i="4"/>
  <c r="P426" i="4"/>
  <c r="J425" i="4"/>
  <c r="K425" i="4"/>
  <c r="L425" i="4"/>
  <c r="O425" i="4"/>
  <c r="Q425" i="4"/>
  <c r="P425" i="4"/>
  <c r="K424" i="4"/>
  <c r="L424" i="4"/>
  <c r="O424" i="4"/>
  <c r="J424" i="4"/>
  <c r="P424" i="4"/>
  <c r="Q424" i="4"/>
  <c r="J423" i="4"/>
  <c r="K423" i="4"/>
  <c r="L423" i="4"/>
  <c r="O423" i="4"/>
  <c r="P423" i="4"/>
  <c r="Q423" i="4"/>
  <c r="L422" i="4"/>
  <c r="O422" i="4"/>
  <c r="K422" i="4"/>
  <c r="J422" i="4"/>
  <c r="P422" i="4"/>
  <c r="Q422" i="4"/>
  <c r="O421" i="4"/>
  <c r="K421" i="4"/>
  <c r="J421" i="4"/>
  <c r="L421" i="4"/>
  <c r="P421" i="4"/>
  <c r="Q421" i="4"/>
  <c r="L420" i="4"/>
  <c r="K420" i="4"/>
  <c r="O420" i="4"/>
  <c r="J420" i="4"/>
  <c r="P420" i="4"/>
  <c r="Q420" i="4"/>
  <c r="K419" i="4"/>
  <c r="J419" i="4"/>
  <c r="O419" i="4"/>
  <c r="L419" i="4"/>
  <c r="Q419" i="4"/>
  <c r="P419" i="4"/>
  <c r="L418" i="4"/>
  <c r="O418" i="4"/>
  <c r="J418" i="4"/>
  <c r="K418" i="4"/>
  <c r="P418" i="4"/>
  <c r="Q418" i="4"/>
  <c r="J417" i="4"/>
  <c r="O417" i="4"/>
  <c r="L417" i="4"/>
  <c r="K417" i="4"/>
  <c r="P417" i="4"/>
  <c r="Q417" i="4"/>
  <c r="J416" i="4"/>
  <c r="L416" i="4"/>
  <c r="K416" i="4"/>
  <c r="O416" i="4"/>
  <c r="P416" i="4"/>
  <c r="Q416" i="4"/>
  <c r="L415" i="4"/>
  <c r="K415" i="4"/>
  <c r="O415" i="4"/>
  <c r="J415" i="4"/>
  <c r="P415" i="4"/>
  <c r="Q415" i="4"/>
  <c r="K414" i="4"/>
  <c r="O414" i="4"/>
  <c r="J414" i="4"/>
  <c r="L414" i="4"/>
  <c r="P414" i="4"/>
  <c r="Q414" i="4"/>
  <c r="O413" i="4"/>
  <c r="K413" i="4"/>
  <c r="J413" i="4"/>
  <c r="L413" i="4"/>
  <c r="Q413" i="4"/>
  <c r="P413" i="4"/>
  <c r="O412" i="4"/>
  <c r="L412" i="4"/>
  <c r="J412" i="4"/>
  <c r="K412" i="4"/>
  <c r="Q412" i="4"/>
  <c r="P412" i="4"/>
  <c r="O411" i="4"/>
  <c r="L411" i="4"/>
  <c r="K411" i="4"/>
  <c r="J411" i="4"/>
  <c r="P411" i="4"/>
  <c r="Q411" i="4"/>
  <c r="J410" i="4"/>
  <c r="K410" i="4"/>
  <c r="L410" i="4"/>
  <c r="O410" i="4"/>
  <c r="P410" i="4"/>
  <c r="Q410" i="4"/>
  <c r="O409" i="4"/>
  <c r="L409" i="4"/>
  <c r="K409" i="4"/>
  <c r="J409" i="4"/>
  <c r="P409" i="4"/>
  <c r="Q409" i="4"/>
  <c r="L408" i="4"/>
  <c r="J408" i="4"/>
  <c r="K408" i="4"/>
  <c r="O408" i="4"/>
  <c r="Q408" i="4"/>
  <c r="P408" i="4"/>
  <c r="O407" i="4"/>
  <c r="J407" i="4"/>
  <c r="K407" i="4"/>
  <c r="L407" i="4"/>
  <c r="Q407" i="4"/>
  <c r="P407" i="4"/>
  <c r="O406" i="4"/>
  <c r="K406" i="4"/>
  <c r="L406" i="4"/>
  <c r="J406" i="4"/>
  <c r="Q406" i="4"/>
  <c r="P406" i="4"/>
  <c r="O405" i="4"/>
  <c r="L405" i="4"/>
  <c r="K405" i="4"/>
  <c r="J405" i="4"/>
  <c r="K404" i="4"/>
  <c r="J404" i="4"/>
  <c r="O404" i="4"/>
  <c r="L404" i="4"/>
  <c r="Q404" i="4"/>
  <c r="P404" i="4"/>
  <c r="O403" i="4"/>
  <c r="L403" i="4"/>
  <c r="K403" i="4"/>
  <c r="J403" i="4"/>
  <c r="Q403" i="4"/>
  <c r="P403" i="4"/>
  <c r="O402" i="4"/>
  <c r="L402" i="4"/>
  <c r="K402" i="4"/>
  <c r="J402" i="4"/>
  <c r="Q402" i="4"/>
  <c r="P402" i="4"/>
  <c r="K401" i="4"/>
  <c r="J401" i="4"/>
  <c r="O401" i="4"/>
  <c r="L401" i="4"/>
  <c r="P401" i="4"/>
  <c r="Q401" i="4"/>
  <c r="O400" i="4"/>
  <c r="L400" i="4"/>
  <c r="K400" i="4"/>
  <c r="J400" i="4"/>
  <c r="P400" i="4"/>
  <c r="Q400" i="4"/>
  <c r="O399" i="4"/>
  <c r="L399" i="4"/>
  <c r="K399" i="4"/>
  <c r="J399" i="4"/>
  <c r="Q399" i="4"/>
  <c r="P399" i="4"/>
  <c r="O398" i="4"/>
  <c r="L398" i="4"/>
  <c r="K398" i="4"/>
  <c r="J398" i="4"/>
  <c r="Q398" i="4"/>
  <c r="P398" i="4"/>
  <c r="O397" i="4"/>
  <c r="L397" i="4"/>
  <c r="K397" i="4"/>
  <c r="J397" i="4"/>
  <c r="Q397" i="4"/>
  <c r="P397" i="4"/>
  <c r="O396" i="4"/>
  <c r="L396" i="4"/>
  <c r="J396" i="4"/>
  <c r="K396" i="4"/>
  <c r="Q396" i="4"/>
  <c r="P396" i="4"/>
  <c r="K395" i="4"/>
  <c r="J395" i="4"/>
  <c r="O395" i="4"/>
  <c r="L395" i="4"/>
  <c r="P395" i="4"/>
  <c r="Q395" i="4"/>
  <c r="O394" i="4"/>
  <c r="L394" i="4"/>
  <c r="K394" i="4"/>
  <c r="J394" i="4"/>
  <c r="Q394" i="4"/>
  <c r="P394" i="4"/>
  <c r="O393" i="4"/>
  <c r="L393" i="4"/>
  <c r="K393" i="4"/>
  <c r="J393" i="4"/>
  <c r="Q393" i="4"/>
  <c r="P393" i="4"/>
  <c r="O392" i="4"/>
  <c r="L392" i="4"/>
  <c r="K392" i="4"/>
  <c r="J392" i="4"/>
  <c r="Q392" i="4"/>
  <c r="P392" i="4"/>
  <c r="L391" i="4"/>
  <c r="K391" i="4"/>
  <c r="J391" i="4"/>
  <c r="O391" i="4"/>
  <c r="Q391" i="4"/>
  <c r="P391" i="4"/>
  <c r="K390" i="4"/>
  <c r="J390" i="4"/>
  <c r="O390" i="4"/>
  <c r="L390" i="4"/>
  <c r="Q390" i="4"/>
  <c r="P390" i="4"/>
  <c r="O389" i="4"/>
  <c r="L389" i="4"/>
  <c r="K389" i="4"/>
  <c r="J389" i="4"/>
  <c r="Q389" i="4"/>
  <c r="P389" i="4"/>
  <c r="O388" i="4"/>
  <c r="L388" i="4"/>
  <c r="K388" i="4"/>
  <c r="J388" i="4"/>
  <c r="Q388" i="4"/>
  <c r="P388" i="4"/>
  <c r="O387" i="4"/>
  <c r="L387" i="4"/>
  <c r="K387" i="4"/>
  <c r="J387" i="4"/>
  <c r="Q387" i="4"/>
  <c r="P387" i="4"/>
  <c r="O386" i="4"/>
  <c r="L386" i="4"/>
  <c r="K386" i="4"/>
  <c r="J386" i="4"/>
  <c r="Q386" i="4"/>
  <c r="P386" i="4"/>
  <c r="K385" i="4"/>
  <c r="J385" i="4"/>
  <c r="O385" i="4"/>
  <c r="L385" i="4"/>
  <c r="P385" i="4"/>
  <c r="Q385" i="4"/>
  <c r="O384" i="4"/>
  <c r="L384" i="4"/>
  <c r="K384" i="4"/>
  <c r="J384" i="4"/>
  <c r="Q384" i="4"/>
  <c r="P384" i="4"/>
  <c r="O383" i="4"/>
  <c r="L383" i="4"/>
  <c r="J383" i="4"/>
  <c r="K383" i="4"/>
  <c r="Q383" i="4"/>
  <c r="P383" i="4"/>
  <c r="O382" i="4"/>
  <c r="L382" i="4"/>
  <c r="K382" i="4"/>
  <c r="J382" i="4"/>
  <c r="Q382" i="4"/>
  <c r="P382" i="4"/>
  <c r="O381" i="4"/>
  <c r="K381" i="4"/>
  <c r="J381" i="4"/>
  <c r="L381" i="4"/>
  <c r="Q381" i="4"/>
  <c r="P381" i="4"/>
  <c r="K380" i="4"/>
  <c r="J380" i="4"/>
  <c r="O380" i="4"/>
  <c r="L380" i="4"/>
  <c r="P380" i="4"/>
  <c r="Q380" i="4"/>
  <c r="O379" i="4"/>
  <c r="L379" i="4"/>
  <c r="K379" i="4"/>
  <c r="J379" i="4"/>
  <c r="Q379" i="4"/>
  <c r="P379" i="4"/>
  <c r="O378" i="4"/>
  <c r="L378" i="4"/>
  <c r="K378" i="4"/>
  <c r="J378" i="4"/>
  <c r="Q378" i="4"/>
  <c r="P378" i="4"/>
  <c r="O377" i="4"/>
  <c r="L377" i="4"/>
  <c r="K377" i="4"/>
  <c r="J377" i="4"/>
  <c r="Q377" i="4"/>
  <c r="P377" i="4"/>
  <c r="K376" i="4"/>
  <c r="J376" i="4"/>
  <c r="O376" i="4"/>
  <c r="L376" i="4"/>
  <c r="P376" i="4"/>
  <c r="Q376" i="4"/>
  <c r="O375" i="4"/>
  <c r="L375" i="4"/>
  <c r="K375" i="4"/>
  <c r="J375" i="4"/>
  <c r="Q375" i="4"/>
  <c r="P375" i="4"/>
  <c r="O374" i="4"/>
  <c r="K374" i="4"/>
  <c r="J374" i="4"/>
  <c r="L374" i="4"/>
  <c r="Q374" i="4"/>
  <c r="P374" i="4"/>
  <c r="O373" i="4"/>
  <c r="K373" i="4"/>
  <c r="J373" i="4"/>
  <c r="L373" i="4"/>
  <c r="Q373" i="4"/>
  <c r="P373" i="4"/>
  <c r="K372" i="4"/>
  <c r="J372" i="4"/>
  <c r="L372" i="4"/>
  <c r="K371" i="4"/>
  <c r="J371" i="4"/>
  <c r="O371" i="4"/>
  <c r="L371" i="4"/>
  <c r="Q371" i="4"/>
  <c r="P371" i="4"/>
  <c r="O370" i="4"/>
  <c r="L370" i="4"/>
  <c r="K370" i="4"/>
  <c r="J370" i="4"/>
  <c r="Q370" i="4"/>
  <c r="P370" i="4"/>
  <c r="O369" i="4"/>
  <c r="L369" i="4"/>
  <c r="K369" i="4"/>
  <c r="J369" i="4"/>
  <c r="Q369" i="4"/>
  <c r="P369" i="4"/>
  <c r="O368" i="4"/>
  <c r="L368" i="4"/>
  <c r="K368" i="4"/>
  <c r="J368" i="4"/>
  <c r="Q368" i="4"/>
  <c r="P368" i="4"/>
  <c r="O367" i="4"/>
  <c r="L367" i="4"/>
  <c r="K367" i="4"/>
  <c r="J367" i="4"/>
  <c r="Q367" i="4"/>
  <c r="P367" i="4"/>
  <c r="J366" i="4"/>
  <c r="K366" i="4"/>
  <c r="O366" i="4"/>
  <c r="L366" i="4"/>
  <c r="Q366" i="4"/>
  <c r="P366" i="4"/>
  <c r="O365" i="4"/>
  <c r="L365" i="4"/>
  <c r="J365" i="4"/>
  <c r="K365" i="4"/>
  <c r="Q365" i="4"/>
  <c r="P365" i="4"/>
  <c r="K364" i="4"/>
  <c r="J364" i="4"/>
  <c r="O364" i="4"/>
  <c r="L364" i="4"/>
  <c r="Q364" i="4"/>
  <c r="P364" i="4"/>
  <c r="O363" i="4"/>
  <c r="L363" i="4"/>
  <c r="K363" i="4"/>
  <c r="J363" i="4"/>
  <c r="P363" i="4"/>
  <c r="Q363" i="4"/>
  <c r="O362" i="4"/>
  <c r="L362" i="4"/>
  <c r="K362" i="4"/>
  <c r="J362" i="4"/>
  <c r="Q362" i="4"/>
  <c r="P362" i="4"/>
  <c r="O361" i="4"/>
  <c r="L361" i="4"/>
  <c r="K361" i="4"/>
  <c r="J361" i="4"/>
  <c r="Q361" i="4"/>
  <c r="P361" i="4"/>
  <c r="O360" i="4"/>
  <c r="L360" i="4"/>
  <c r="K360" i="4"/>
  <c r="J360" i="4"/>
  <c r="Q360" i="4"/>
  <c r="P360" i="4"/>
  <c r="J359" i="4"/>
  <c r="O359" i="4"/>
  <c r="L359" i="4"/>
  <c r="K359" i="4"/>
  <c r="P359" i="4"/>
  <c r="Q359" i="4"/>
  <c r="O358" i="4"/>
  <c r="L358" i="4"/>
  <c r="K358" i="4"/>
  <c r="J358" i="4"/>
  <c r="Q358" i="4"/>
  <c r="P358" i="4"/>
  <c r="O357" i="4"/>
  <c r="L357" i="4"/>
  <c r="J357" i="4"/>
  <c r="K357" i="4"/>
  <c r="Q357" i="4"/>
  <c r="P357" i="4"/>
  <c r="K356" i="4"/>
  <c r="J356" i="4"/>
  <c r="O356" i="4"/>
  <c r="L356" i="4"/>
  <c r="P356" i="4"/>
  <c r="Q356" i="4"/>
  <c r="O355" i="4"/>
  <c r="L355" i="4"/>
  <c r="K355" i="4"/>
  <c r="J355" i="4"/>
  <c r="Q355" i="4"/>
  <c r="P355" i="4"/>
  <c r="O354" i="4"/>
  <c r="L354" i="4"/>
  <c r="K354" i="4"/>
  <c r="J354" i="4"/>
  <c r="Q354" i="4"/>
  <c r="P354" i="4"/>
  <c r="O353" i="4"/>
  <c r="L353" i="4"/>
  <c r="K353" i="4"/>
  <c r="J353" i="4"/>
  <c r="Q353" i="4"/>
  <c r="P353" i="4"/>
  <c r="K352" i="4"/>
  <c r="J352" i="4"/>
  <c r="O352" i="4"/>
  <c r="L352" i="4"/>
  <c r="P352" i="4"/>
  <c r="Q352" i="4"/>
  <c r="O351" i="4"/>
  <c r="L351" i="4"/>
  <c r="K351" i="4"/>
  <c r="J351" i="4"/>
  <c r="Q351" i="4"/>
  <c r="P351" i="4"/>
  <c r="O350" i="4"/>
  <c r="L350" i="4"/>
  <c r="K350" i="4"/>
  <c r="J350" i="4"/>
  <c r="Q350" i="4"/>
  <c r="P350" i="4"/>
  <c r="K349" i="4"/>
  <c r="J349" i="4"/>
  <c r="O349" i="4"/>
  <c r="L349" i="4"/>
  <c r="Q349" i="4"/>
  <c r="P349" i="4"/>
  <c r="O348" i="4"/>
  <c r="L348" i="4"/>
  <c r="K348" i="4"/>
  <c r="J348" i="4"/>
  <c r="P348" i="4"/>
  <c r="Q348" i="4"/>
  <c r="O347" i="4"/>
  <c r="L347" i="4"/>
  <c r="K347" i="4"/>
  <c r="J347" i="4"/>
  <c r="Q347" i="4"/>
  <c r="P347" i="4"/>
  <c r="O346" i="4"/>
  <c r="L346" i="4"/>
  <c r="K346" i="4"/>
  <c r="J346" i="4"/>
  <c r="Q346" i="4"/>
  <c r="P346" i="4"/>
  <c r="O345" i="4"/>
  <c r="L345" i="4"/>
  <c r="K345" i="4"/>
  <c r="J345" i="4"/>
  <c r="Q345" i="4"/>
  <c r="P345" i="4"/>
  <c r="J344" i="4"/>
  <c r="O344" i="4"/>
  <c r="L344" i="4"/>
  <c r="K344" i="4"/>
  <c r="P344" i="4"/>
  <c r="Q344" i="4"/>
  <c r="O343" i="4"/>
  <c r="L343" i="4"/>
  <c r="K343" i="4"/>
  <c r="J343" i="4"/>
  <c r="Q343" i="4"/>
  <c r="P343" i="4"/>
  <c r="O342" i="4"/>
  <c r="L342" i="4"/>
  <c r="J342" i="4"/>
  <c r="K342" i="4"/>
  <c r="Q342" i="4"/>
  <c r="P342" i="4"/>
  <c r="K341" i="4"/>
  <c r="J341" i="4"/>
  <c r="O341" i="4"/>
  <c r="L341" i="4"/>
  <c r="P341" i="4"/>
  <c r="Q341" i="4"/>
  <c r="O340" i="4"/>
  <c r="L340" i="4"/>
  <c r="K340" i="4"/>
  <c r="J340" i="4"/>
  <c r="Q340" i="4"/>
  <c r="P340" i="4"/>
  <c r="O338" i="4"/>
  <c r="L338" i="4"/>
  <c r="K338" i="4"/>
  <c r="J338" i="4"/>
  <c r="P338" i="4"/>
  <c r="Q338" i="4"/>
  <c r="J337" i="4"/>
  <c r="O337" i="4"/>
  <c r="L337" i="4"/>
  <c r="K337" i="4"/>
  <c r="Q337" i="4"/>
  <c r="P337" i="4"/>
  <c r="J336" i="4"/>
  <c r="O336" i="4"/>
  <c r="L336" i="4"/>
  <c r="K336" i="4"/>
  <c r="P336" i="4"/>
  <c r="Q336" i="4"/>
  <c r="O335" i="4"/>
  <c r="L335" i="4"/>
  <c r="J335" i="4"/>
  <c r="K335" i="4"/>
  <c r="Q335" i="4"/>
  <c r="P335" i="4"/>
  <c r="O334" i="4"/>
  <c r="L334" i="4"/>
  <c r="J334" i="4"/>
  <c r="K334" i="4"/>
  <c r="Q334" i="4"/>
  <c r="P334" i="4"/>
  <c r="O333" i="4"/>
  <c r="L333" i="4"/>
  <c r="K333" i="4"/>
  <c r="J333" i="4"/>
  <c r="Q333" i="4"/>
  <c r="P333" i="4"/>
  <c r="J332" i="4"/>
  <c r="O332" i="4"/>
  <c r="L332" i="4"/>
  <c r="K332" i="4"/>
  <c r="P332" i="4"/>
  <c r="Q332" i="4"/>
  <c r="O331" i="4"/>
  <c r="L331" i="4"/>
  <c r="K331" i="4"/>
  <c r="J331" i="4"/>
  <c r="Q331" i="4"/>
  <c r="P331" i="4"/>
  <c r="O330" i="4"/>
  <c r="L330" i="4"/>
  <c r="K330" i="4"/>
  <c r="J330" i="4"/>
  <c r="Q330" i="4"/>
  <c r="P330" i="4"/>
  <c r="J329" i="4"/>
  <c r="K329" i="4"/>
  <c r="O329" i="4"/>
  <c r="L329" i="4"/>
  <c r="P329" i="4"/>
  <c r="Q329" i="4"/>
  <c r="O328" i="4"/>
  <c r="L328" i="4"/>
  <c r="K328" i="4"/>
  <c r="J328" i="4"/>
  <c r="Q328" i="4"/>
  <c r="P328" i="4"/>
  <c r="O327" i="4"/>
  <c r="L327" i="4"/>
  <c r="K327" i="4"/>
  <c r="J327" i="4"/>
  <c r="Q327" i="4"/>
  <c r="P327" i="4"/>
  <c r="O326" i="4"/>
  <c r="L326" i="4"/>
  <c r="K326" i="4"/>
  <c r="J326" i="4"/>
  <c r="Q326" i="4"/>
  <c r="P326" i="4"/>
  <c r="O325" i="4"/>
  <c r="L325" i="4"/>
  <c r="K325" i="4"/>
  <c r="J325" i="4"/>
  <c r="Q325" i="4"/>
  <c r="P325" i="4"/>
  <c r="O324" i="4"/>
  <c r="L324" i="4"/>
  <c r="K324" i="4"/>
  <c r="J324" i="4"/>
  <c r="Q324" i="4"/>
  <c r="P324" i="4"/>
  <c r="O323" i="4"/>
  <c r="L323" i="4"/>
  <c r="K323" i="4"/>
  <c r="J323" i="4"/>
  <c r="Q323" i="4"/>
  <c r="P323" i="4"/>
  <c r="O322" i="4"/>
  <c r="L322" i="4"/>
  <c r="K322" i="4"/>
  <c r="J322" i="4"/>
  <c r="Q322" i="4"/>
  <c r="P322" i="4"/>
  <c r="O321" i="4"/>
  <c r="L321" i="4"/>
  <c r="K321" i="4"/>
  <c r="J321" i="4"/>
  <c r="Q321" i="4"/>
  <c r="P321" i="4"/>
  <c r="O320" i="4"/>
  <c r="L320" i="4"/>
  <c r="K320" i="4"/>
  <c r="J320" i="4"/>
  <c r="Q320" i="4"/>
  <c r="P320" i="4"/>
  <c r="O319" i="4"/>
  <c r="L319" i="4"/>
  <c r="K319" i="4"/>
  <c r="J319" i="4"/>
  <c r="Q319" i="4"/>
  <c r="P319" i="4"/>
  <c r="K318" i="4"/>
  <c r="J318" i="4"/>
  <c r="O318" i="4"/>
  <c r="L318" i="4"/>
  <c r="Q318" i="4"/>
  <c r="P318" i="4"/>
  <c r="L317" i="4"/>
  <c r="O317" i="4"/>
  <c r="K317" i="4"/>
  <c r="J317" i="4"/>
  <c r="Q317" i="4"/>
  <c r="P317" i="4"/>
  <c r="K316" i="4"/>
  <c r="O316" i="4"/>
  <c r="L316" i="4"/>
  <c r="J316" i="4"/>
  <c r="Q316" i="4"/>
  <c r="P316" i="4"/>
  <c r="O315" i="4"/>
  <c r="L315" i="4"/>
  <c r="K315" i="4"/>
  <c r="J315" i="4"/>
  <c r="Q315" i="4"/>
  <c r="P315" i="4"/>
  <c r="K314" i="4"/>
  <c r="J314" i="4"/>
  <c r="O314" i="4"/>
  <c r="L314" i="4"/>
  <c r="Q314" i="4"/>
  <c r="P314" i="4"/>
  <c r="O313" i="4"/>
  <c r="L313" i="4"/>
  <c r="K313" i="4"/>
  <c r="J313" i="4"/>
  <c r="Q313" i="4"/>
  <c r="P313" i="4"/>
  <c r="O312" i="4"/>
  <c r="L312" i="4"/>
  <c r="K312" i="4"/>
  <c r="J312" i="4"/>
  <c r="Q312" i="4"/>
  <c r="P312" i="4"/>
  <c r="J311" i="4"/>
  <c r="O311" i="4"/>
  <c r="L311" i="4"/>
  <c r="K311" i="4"/>
  <c r="P311" i="4"/>
  <c r="Q311" i="4"/>
  <c r="K310" i="4"/>
  <c r="J310" i="4"/>
  <c r="O310" i="4"/>
  <c r="L310" i="4"/>
  <c r="P310" i="4"/>
  <c r="Q310" i="4"/>
  <c r="K309" i="4"/>
  <c r="O309" i="4"/>
  <c r="L309" i="4"/>
  <c r="J309" i="4"/>
  <c r="Q309" i="4"/>
  <c r="P309" i="4"/>
  <c r="K308" i="4"/>
  <c r="O308" i="4"/>
  <c r="L308" i="4"/>
  <c r="J308" i="4"/>
  <c r="Q308" i="4"/>
  <c r="P308" i="4"/>
  <c r="O307" i="4"/>
  <c r="L307" i="4"/>
  <c r="K307" i="4"/>
  <c r="J307" i="4"/>
  <c r="Q307" i="4"/>
  <c r="P307" i="4"/>
  <c r="O306" i="4"/>
  <c r="L306" i="4"/>
  <c r="K306" i="4"/>
  <c r="J306" i="4"/>
  <c r="J305" i="4"/>
  <c r="O305" i="4"/>
  <c r="K305" i="4"/>
  <c r="L305" i="4"/>
  <c r="P305" i="4"/>
  <c r="Q305" i="4"/>
  <c r="L304" i="4"/>
  <c r="O304" i="4"/>
  <c r="K304" i="4"/>
  <c r="J304" i="4"/>
  <c r="Q304" i="4"/>
  <c r="P304" i="4"/>
  <c r="O303" i="4"/>
  <c r="L303" i="4"/>
  <c r="K303" i="4"/>
  <c r="J303" i="4"/>
  <c r="P303" i="4"/>
  <c r="Q303" i="4"/>
  <c r="O302" i="4"/>
  <c r="L302" i="4"/>
  <c r="J302" i="4"/>
  <c r="K302" i="4"/>
  <c r="Q302" i="4"/>
  <c r="P302" i="4"/>
  <c r="J301" i="4"/>
  <c r="K301" i="4"/>
  <c r="O301" i="4"/>
  <c r="L301" i="4"/>
  <c r="Q301" i="4"/>
  <c r="P301" i="4"/>
  <c r="L300" i="4"/>
  <c r="O300" i="4"/>
  <c r="K300" i="4"/>
  <c r="J300" i="4"/>
  <c r="Q300" i="4"/>
  <c r="P300" i="4"/>
  <c r="L299" i="4"/>
  <c r="O299" i="4"/>
  <c r="J299" i="4"/>
  <c r="K299" i="4"/>
  <c r="Q299" i="4"/>
  <c r="P299" i="4"/>
  <c r="L298" i="4"/>
  <c r="K298" i="4"/>
  <c r="J298" i="4"/>
  <c r="O298" i="4"/>
  <c r="P298" i="4"/>
  <c r="Q298" i="4"/>
  <c r="O297" i="4"/>
  <c r="L297" i="4"/>
  <c r="J297" i="4"/>
  <c r="K297" i="4"/>
  <c r="Q297" i="4"/>
  <c r="P297" i="4"/>
  <c r="J296" i="4"/>
  <c r="K296" i="4"/>
  <c r="L296" i="4"/>
  <c r="O296" i="4"/>
  <c r="Q296" i="4"/>
  <c r="P296" i="4"/>
  <c r="J295" i="4"/>
  <c r="L295" i="4"/>
  <c r="O295" i="4"/>
  <c r="K295" i="4"/>
  <c r="P295" i="4"/>
  <c r="Q295" i="4"/>
  <c r="O294" i="4"/>
  <c r="J294" i="4"/>
  <c r="K294" i="4"/>
  <c r="L294" i="4"/>
  <c r="Q294" i="4"/>
  <c r="P294" i="4"/>
  <c r="K293" i="4"/>
  <c r="L293" i="4"/>
  <c r="O293" i="4"/>
  <c r="J293" i="4"/>
  <c r="P293" i="4"/>
  <c r="Q293" i="4"/>
  <c r="J292" i="4"/>
  <c r="L292" i="4"/>
  <c r="O292" i="4"/>
  <c r="K292" i="4"/>
  <c r="Q292" i="4"/>
  <c r="P292" i="4"/>
  <c r="O291" i="4"/>
  <c r="K291" i="4"/>
  <c r="J291" i="4"/>
  <c r="L291" i="4"/>
  <c r="P291" i="4"/>
  <c r="Q291" i="4"/>
  <c r="O290" i="4"/>
  <c r="K290" i="4"/>
  <c r="J290" i="4"/>
  <c r="L290" i="4"/>
  <c r="Q290" i="4"/>
  <c r="P290" i="4"/>
  <c r="O289" i="4"/>
  <c r="L289" i="4"/>
  <c r="K289" i="4"/>
  <c r="J289" i="4"/>
  <c r="P289" i="4"/>
  <c r="Q289" i="4"/>
  <c r="O288" i="4"/>
  <c r="L288" i="4"/>
  <c r="K288" i="4"/>
  <c r="J288" i="4"/>
  <c r="Q288" i="4"/>
  <c r="P288" i="4"/>
  <c r="L287" i="4"/>
  <c r="O287" i="4"/>
  <c r="K287" i="4"/>
  <c r="J287" i="4"/>
  <c r="Q287" i="4"/>
  <c r="P287" i="4"/>
  <c r="O286" i="4"/>
  <c r="L286" i="4"/>
  <c r="K286" i="4"/>
  <c r="J286" i="4"/>
  <c r="Q286" i="4"/>
  <c r="P286" i="4"/>
  <c r="O285" i="4"/>
  <c r="L285" i="4"/>
  <c r="K285" i="4"/>
  <c r="J285" i="4"/>
  <c r="Q285" i="4"/>
  <c r="P285" i="4"/>
  <c r="O284" i="4"/>
  <c r="L284" i="4"/>
  <c r="K284" i="4"/>
  <c r="J284" i="4"/>
  <c r="P284" i="4"/>
  <c r="Q284" i="4"/>
  <c r="O283" i="4"/>
  <c r="L283" i="4"/>
  <c r="K283" i="4"/>
  <c r="J283" i="4"/>
  <c r="Q283" i="4"/>
  <c r="P283" i="4"/>
  <c r="L282" i="4"/>
  <c r="J282" i="4"/>
  <c r="K282" i="4"/>
  <c r="O282" i="4"/>
  <c r="P282" i="4"/>
  <c r="Q282" i="4"/>
  <c r="L281" i="4"/>
  <c r="O281" i="4"/>
  <c r="K281" i="4"/>
  <c r="J281" i="4"/>
  <c r="Q281" i="4"/>
  <c r="P281" i="4"/>
  <c r="O280" i="4"/>
  <c r="L280" i="4"/>
  <c r="K280" i="4"/>
  <c r="J280" i="4"/>
  <c r="Q280" i="4"/>
  <c r="P280" i="4"/>
  <c r="O279" i="4"/>
  <c r="L279" i="4"/>
  <c r="K279" i="4"/>
  <c r="J279" i="4"/>
  <c r="Q279" i="4"/>
  <c r="P279" i="4"/>
  <c r="L278" i="4"/>
  <c r="K278" i="4"/>
  <c r="J278" i="4"/>
  <c r="P278" i="4"/>
  <c r="Q278" i="4"/>
  <c r="O277" i="4"/>
  <c r="L277" i="4"/>
  <c r="K277" i="4"/>
  <c r="J277" i="4"/>
  <c r="Q277" i="4"/>
  <c r="P277" i="4"/>
  <c r="O276" i="4"/>
  <c r="J276" i="4"/>
  <c r="K276" i="4"/>
  <c r="L276" i="4"/>
  <c r="Q276" i="4"/>
  <c r="P276" i="4"/>
  <c r="K275" i="4"/>
  <c r="L275" i="4"/>
  <c r="O275" i="4"/>
  <c r="J275" i="4"/>
  <c r="P275" i="4"/>
  <c r="Q275" i="4"/>
  <c r="O274" i="4"/>
  <c r="L274" i="4"/>
  <c r="K274" i="4"/>
  <c r="J274" i="4"/>
  <c r="P274" i="4"/>
  <c r="Q274" i="4"/>
  <c r="O273" i="4"/>
  <c r="L273" i="4"/>
  <c r="K273" i="4"/>
  <c r="J273" i="4"/>
  <c r="P273" i="4"/>
  <c r="Q273" i="4"/>
  <c r="O272" i="4"/>
  <c r="L272" i="4"/>
  <c r="K272" i="4"/>
  <c r="J272" i="4"/>
  <c r="K271" i="4"/>
  <c r="J271" i="4"/>
  <c r="O271" i="4"/>
  <c r="L271" i="4"/>
  <c r="P271" i="4"/>
  <c r="Q271" i="4"/>
  <c r="O270" i="4"/>
  <c r="L270" i="4"/>
  <c r="K270" i="4"/>
  <c r="J270" i="4"/>
  <c r="Q270" i="4"/>
  <c r="P270" i="4"/>
  <c r="O269" i="4"/>
  <c r="K269" i="4"/>
  <c r="J269" i="4"/>
  <c r="L269" i="4"/>
  <c r="Q269" i="4"/>
  <c r="P269" i="4"/>
  <c r="O268" i="4"/>
  <c r="L268" i="4"/>
  <c r="J268" i="4"/>
  <c r="K268" i="4"/>
  <c r="Q268" i="4"/>
  <c r="P268" i="4"/>
  <c r="K267" i="4"/>
  <c r="J267" i="4"/>
  <c r="L267" i="4"/>
  <c r="O267" i="4"/>
  <c r="Q267" i="4"/>
  <c r="P267" i="4"/>
  <c r="O266" i="4"/>
  <c r="L266" i="4"/>
  <c r="K266" i="4"/>
  <c r="J266" i="4"/>
  <c r="P266" i="4"/>
  <c r="Q266" i="4"/>
  <c r="O265" i="4"/>
  <c r="L265" i="4"/>
  <c r="K265" i="4"/>
  <c r="J265" i="4"/>
  <c r="Q265" i="4"/>
  <c r="P265" i="4"/>
  <c r="O264" i="4"/>
  <c r="L264" i="4"/>
  <c r="K264" i="4"/>
  <c r="J264" i="4"/>
  <c r="Q264" i="4"/>
  <c r="P264" i="4"/>
  <c r="L263" i="4"/>
  <c r="K263" i="4"/>
  <c r="J263" i="4"/>
  <c r="O263" i="4"/>
  <c r="Q263" i="4"/>
  <c r="P263" i="4"/>
  <c r="O262" i="4"/>
  <c r="K262" i="4"/>
  <c r="J262" i="4"/>
  <c r="L262" i="4"/>
  <c r="Q262" i="4"/>
  <c r="P262" i="4"/>
  <c r="O261" i="4"/>
  <c r="L261" i="4"/>
  <c r="K261" i="4"/>
  <c r="J261" i="4"/>
  <c r="Q261" i="4"/>
  <c r="P261" i="4"/>
  <c r="K260" i="4"/>
  <c r="J260" i="4"/>
  <c r="O260" i="4"/>
  <c r="L260" i="4"/>
  <c r="Q260" i="4"/>
  <c r="P260" i="4"/>
  <c r="O259" i="4"/>
  <c r="K259" i="4"/>
  <c r="J259" i="4"/>
  <c r="L259" i="4"/>
  <c r="Q259" i="4"/>
  <c r="P259" i="4"/>
  <c r="O258" i="4"/>
  <c r="L258" i="4"/>
  <c r="K258" i="4"/>
  <c r="J258" i="4"/>
  <c r="Q258" i="4"/>
  <c r="P258" i="4"/>
  <c r="O257" i="4"/>
  <c r="L257" i="4"/>
  <c r="K257" i="4"/>
  <c r="J257" i="4"/>
  <c r="Q257" i="4"/>
  <c r="P257" i="4"/>
  <c r="K256" i="4"/>
  <c r="J256" i="4"/>
  <c r="O256" i="4"/>
  <c r="L256" i="4"/>
  <c r="Q256" i="4"/>
  <c r="P256" i="4"/>
  <c r="O255" i="4"/>
  <c r="L255" i="4"/>
  <c r="K255" i="4"/>
  <c r="J255" i="4"/>
  <c r="P255" i="4"/>
  <c r="Q255" i="4"/>
  <c r="O254" i="4"/>
  <c r="L254" i="4"/>
  <c r="K254" i="4"/>
  <c r="J254" i="4"/>
  <c r="Q254" i="4"/>
  <c r="P254" i="4"/>
  <c r="O253" i="4"/>
  <c r="L253" i="4"/>
  <c r="K253" i="4"/>
  <c r="J253" i="4"/>
  <c r="Q253" i="4"/>
  <c r="P253" i="4"/>
  <c r="J252" i="4"/>
  <c r="K252" i="4"/>
  <c r="O252" i="4"/>
  <c r="L252" i="4"/>
  <c r="P252" i="4"/>
  <c r="Q252" i="4"/>
  <c r="K251" i="4"/>
  <c r="J251" i="4"/>
  <c r="O251" i="4"/>
  <c r="L251" i="4"/>
  <c r="Q251" i="4"/>
  <c r="P251" i="4"/>
  <c r="O250" i="4"/>
  <c r="K250" i="4"/>
  <c r="J250" i="4"/>
  <c r="L250" i="4"/>
  <c r="Q250" i="4"/>
  <c r="P250" i="4"/>
  <c r="O249" i="4"/>
  <c r="L249" i="4"/>
  <c r="J249" i="4"/>
  <c r="K249" i="4"/>
  <c r="Q249" i="4"/>
  <c r="P249" i="4"/>
  <c r="K248" i="4"/>
  <c r="J248" i="4"/>
  <c r="O248" i="4"/>
  <c r="L248" i="4"/>
  <c r="Q248" i="4"/>
  <c r="P248" i="4"/>
  <c r="O247" i="4"/>
  <c r="L247" i="4"/>
  <c r="K247" i="4"/>
  <c r="J247" i="4"/>
  <c r="Q247" i="4"/>
  <c r="P247" i="4"/>
  <c r="O246" i="4"/>
  <c r="L246" i="4"/>
  <c r="K246" i="4"/>
  <c r="J246" i="4"/>
  <c r="Q246" i="4"/>
  <c r="P246" i="4"/>
  <c r="O245" i="4"/>
  <c r="L245" i="4"/>
  <c r="K245" i="4"/>
  <c r="J245" i="4"/>
  <c r="Q245" i="4"/>
  <c r="P245" i="4"/>
  <c r="K244" i="4"/>
  <c r="J244" i="4"/>
  <c r="O244" i="4"/>
  <c r="L244" i="4"/>
  <c r="P244" i="4"/>
  <c r="Q244" i="4"/>
  <c r="O243" i="4"/>
  <c r="L243" i="4"/>
  <c r="K243" i="4"/>
  <c r="J243" i="4"/>
  <c r="Q243" i="4"/>
  <c r="P243" i="4"/>
  <c r="O242" i="4"/>
  <c r="L242" i="4"/>
  <c r="K242" i="4"/>
  <c r="J242" i="4"/>
  <c r="Q242" i="4"/>
  <c r="P242" i="4"/>
  <c r="O241" i="4"/>
  <c r="L241" i="4"/>
  <c r="K241" i="4"/>
  <c r="J241" i="4"/>
  <c r="Q241" i="4"/>
  <c r="P241" i="4"/>
  <c r="J240" i="4"/>
  <c r="O240" i="4"/>
  <c r="K240" i="4"/>
  <c r="L240" i="4"/>
  <c r="Q240" i="4"/>
  <c r="P240" i="4"/>
  <c r="L239" i="4"/>
  <c r="K239" i="4"/>
  <c r="J239" i="4"/>
  <c r="O238" i="4"/>
  <c r="L238" i="4"/>
  <c r="J238" i="4"/>
  <c r="K238" i="4"/>
  <c r="Q238" i="4"/>
  <c r="P238" i="4"/>
  <c r="O237" i="4"/>
  <c r="L237" i="4"/>
  <c r="K237" i="4"/>
  <c r="J237" i="4"/>
  <c r="P237" i="4"/>
  <c r="Q237" i="4"/>
  <c r="L236" i="4"/>
  <c r="K236" i="4"/>
  <c r="J236" i="4"/>
  <c r="O236" i="4"/>
  <c r="Q236" i="4"/>
  <c r="P236" i="4"/>
  <c r="O235" i="4"/>
  <c r="K235" i="4"/>
  <c r="J235" i="4"/>
  <c r="L235" i="4"/>
  <c r="Q235" i="4"/>
  <c r="P235" i="4"/>
  <c r="O234" i="4"/>
  <c r="L234" i="4"/>
  <c r="K234" i="4"/>
  <c r="J234" i="4"/>
  <c r="Q234" i="4"/>
  <c r="P234" i="4"/>
  <c r="O233" i="4"/>
  <c r="L233" i="4"/>
  <c r="K233" i="4"/>
  <c r="J233" i="4"/>
  <c r="P233" i="4"/>
  <c r="Q233" i="4"/>
  <c r="L232" i="4"/>
  <c r="K232" i="4"/>
  <c r="J232" i="4"/>
  <c r="O232" i="4"/>
  <c r="P232" i="4"/>
  <c r="Q232" i="4"/>
  <c r="O231" i="4"/>
  <c r="L231" i="4"/>
  <c r="K231" i="4"/>
  <c r="J231" i="4"/>
  <c r="P231" i="4"/>
  <c r="Q231" i="4"/>
  <c r="O230" i="4"/>
  <c r="L230" i="4"/>
  <c r="K230" i="4"/>
  <c r="J230" i="4"/>
  <c r="Q230" i="4"/>
  <c r="P230" i="4"/>
  <c r="O229" i="4"/>
  <c r="L229" i="4"/>
  <c r="K229" i="4"/>
  <c r="J229" i="4"/>
  <c r="Q229" i="4"/>
  <c r="P229" i="4"/>
  <c r="O228" i="4"/>
  <c r="L228" i="4"/>
  <c r="K228" i="4"/>
  <c r="J228" i="4"/>
  <c r="Q228" i="4"/>
  <c r="P228" i="4"/>
  <c r="O227" i="4"/>
  <c r="L227" i="4"/>
  <c r="K227" i="4"/>
  <c r="J227" i="4"/>
  <c r="Q227" i="4"/>
  <c r="P227" i="4"/>
  <c r="L226" i="4"/>
  <c r="K226" i="4"/>
  <c r="J226" i="4"/>
  <c r="O226" i="4"/>
  <c r="P226" i="4"/>
  <c r="Q226" i="4"/>
  <c r="O225" i="4"/>
  <c r="L225" i="4"/>
  <c r="K225" i="4"/>
  <c r="J225" i="4"/>
  <c r="P225" i="4"/>
  <c r="Q225" i="4"/>
  <c r="O224" i="4"/>
  <c r="L224" i="4"/>
  <c r="K224" i="4"/>
  <c r="J224" i="4"/>
  <c r="Q224" i="4"/>
  <c r="P224" i="4"/>
  <c r="O223" i="4"/>
  <c r="L223" i="4"/>
  <c r="J223" i="4"/>
  <c r="K223" i="4"/>
  <c r="Q223" i="4"/>
  <c r="P223" i="4"/>
  <c r="O222" i="4"/>
  <c r="L222" i="4"/>
  <c r="K222" i="4"/>
  <c r="J222" i="4"/>
  <c r="Q222" i="4"/>
  <c r="P222" i="4"/>
  <c r="O221" i="4"/>
  <c r="L221" i="4"/>
  <c r="K221" i="4"/>
  <c r="J221" i="4"/>
  <c r="P221" i="4"/>
  <c r="Q221" i="4"/>
  <c r="L220" i="4"/>
  <c r="K220" i="4"/>
  <c r="J220" i="4"/>
  <c r="O220" i="4"/>
  <c r="Q220" i="4"/>
  <c r="P220" i="4"/>
  <c r="O219" i="4"/>
  <c r="L219" i="4"/>
  <c r="K219" i="4"/>
  <c r="J219" i="4"/>
  <c r="P219" i="4"/>
  <c r="Q219" i="4"/>
  <c r="O218" i="4"/>
  <c r="L218" i="4"/>
  <c r="K218" i="4"/>
  <c r="J218" i="4"/>
  <c r="Q218" i="4"/>
  <c r="P218" i="4"/>
  <c r="O217" i="4"/>
  <c r="L217" i="4"/>
  <c r="K217" i="4"/>
  <c r="J217" i="4"/>
  <c r="Q217" i="4"/>
  <c r="P217" i="4"/>
  <c r="O216" i="4"/>
  <c r="L216" i="4"/>
  <c r="K216" i="4"/>
  <c r="J216" i="4"/>
  <c r="Q216" i="4"/>
  <c r="P216" i="4"/>
  <c r="O215" i="4"/>
  <c r="L215" i="4"/>
  <c r="J215" i="4"/>
  <c r="K215" i="4"/>
  <c r="Q215" i="4"/>
  <c r="P215" i="4"/>
  <c r="L214" i="4"/>
  <c r="K214" i="4"/>
  <c r="J214" i="4"/>
  <c r="O214" i="4"/>
  <c r="Q214" i="4"/>
  <c r="P214" i="4"/>
  <c r="O213" i="4"/>
  <c r="L213" i="4"/>
  <c r="K213" i="4"/>
  <c r="J213" i="4"/>
  <c r="P213" i="4"/>
  <c r="Q213" i="4"/>
  <c r="O212" i="4"/>
  <c r="L212" i="4"/>
  <c r="J212" i="4"/>
  <c r="K212" i="4"/>
  <c r="Q212" i="4"/>
  <c r="P212" i="4"/>
  <c r="O211" i="4"/>
  <c r="L211" i="4"/>
  <c r="K211" i="4"/>
  <c r="J211" i="4"/>
  <c r="P211" i="4"/>
  <c r="Q211" i="4"/>
  <c r="O210" i="4"/>
  <c r="L210" i="4"/>
  <c r="K210" i="4"/>
  <c r="J210" i="4"/>
  <c r="Q210" i="4"/>
  <c r="P210" i="4"/>
  <c r="L209" i="4"/>
  <c r="K209" i="4"/>
  <c r="J209" i="4"/>
  <c r="O209" i="4"/>
  <c r="P209" i="4"/>
  <c r="Q209" i="4"/>
  <c r="O208" i="4"/>
  <c r="L208" i="4"/>
  <c r="K208" i="4"/>
  <c r="J208" i="4"/>
  <c r="P208" i="4"/>
  <c r="Q208" i="4"/>
  <c r="J207" i="4"/>
  <c r="O207" i="4"/>
  <c r="L207" i="4"/>
  <c r="K207" i="4"/>
  <c r="P207" i="4"/>
  <c r="Q207" i="4"/>
  <c r="K205" i="4"/>
  <c r="J205" i="4"/>
  <c r="O205" i="4"/>
  <c r="L205" i="4"/>
  <c r="Q205" i="4"/>
  <c r="P205" i="4"/>
  <c r="L204" i="4"/>
  <c r="K204" i="4"/>
  <c r="O204" i="4"/>
  <c r="J204" i="4"/>
  <c r="Q204" i="4"/>
  <c r="P204" i="4"/>
  <c r="O203" i="4"/>
  <c r="L203" i="4"/>
  <c r="J203" i="4"/>
  <c r="K203" i="4"/>
  <c r="P203" i="4"/>
  <c r="Q203" i="4"/>
  <c r="O202" i="4"/>
  <c r="K202" i="4"/>
  <c r="J202" i="4"/>
  <c r="L202" i="4"/>
  <c r="Q202" i="4"/>
  <c r="P202" i="4"/>
  <c r="L201" i="4"/>
  <c r="J201" i="4"/>
  <c r="O201" i="4"/>
  <c r="K201" i="4"/>
  <c r="P201" i="4"/>
  <c r="Q201" i="4"/>
  <c r="K200" i="4"/>
  <c r="O200" i="4"/>
  <c r="L200" i="4"/>
  <c r="J200" i="4"/>
  <c r="Q200" i="4"/>
  <c r="P200" i="4"/>
  <c r="J199" i="4"/>
  <c r="O199" i="4"/>
  <c r="L199" i="4"/>
  <c r="K199" i="4"/>
  <c r="Q199" i="4"/>
  <c r="P199" i="4"/>
  <c r="L198" i="4"/>
  <c r="O198" i="4"/>
  <c r="J198" i="4"/>
  <c r="K198" i="4"/>
  <c r="P198" i="4"/>
  <c r="Q198" i="4"/>
  <c r="L197" i="4"/>
  <c r="O197" i="4"/>
  <c r="K197" i="4"/>
  <c r="J197" i="4"/>
  <c r="Q197" i="4"/>
  <c r="P197" i="4"/>
  <c r="O196" i="4"/>
  <c r="L196" i="4"/>
  <c r="K196" i="4"/>
  <c r="J196" i="4"/>
  <c r="Q196" i="4"/>
  <c r="P196" i="4"/>
  <c r="J195" i="4"/>
  <c r="K195" i="4"/>
  <c r="L195" i="4"/>
  <c r="O195" i="4"/>
  <c r="P195" i="4"/>
  <c r="Q195" i="4"/>
  <c r="O194" i="4"/>
  <c r="L194" i="4"/>
  <c r="K194" i="4"/>
  <c r="J194" i="4"/>
  <c r="Q194" i="4"/>
  <c r="P194" i="4"/>
  <c r="J193" i="4"/>
  <c r="K193" i="4"/>
  <c r="L193" i="4"/>
  <c r="O193" i="4"/>
  <c r="P193" i="4"/>
  <c r="Q193" i="4"/>
  <c r="L192" i="4"/>
  <c r="O192" i="4"/>
  <c r="K192" i="4"/>
  <c r="J192" i="4"/>
  <c r="P192" i="4"/>
  <c r="Q192" i="4"/>
  <c r="J191" i="4"/>
  <c r="L191" i="4"/>
  <c r="O191" i="4"/>
  <c r="K191" i="4"/>
  <c r="Q191" i="4"/>
  <c r="P191" i="4"/>
  <c r="L190" i="4"/>
  <c r="K190" i="4"/>
  <c r="J190" i="4"/>
  <c r="O190" i="4"/>
  <c r="Q190" i="4"/>
  <c r="P190" i="4"/>
  <c r="L189" i="4"/>
  <c r="K189" i="4"/>
  <c r="J189" i="4"/>
  <c r="O189" i="4"/>
  <c r="Q189" i="4"/>
  <c r="P189" i="4"/>
  <c r="J188" i="4"/>
  <c r="K188" i="4"/>
  <c r="L188" i="4"/>
  <c r="O188" i="4"/>
  <c r="Q188" i="4"/>
  <c r="P188" i="4"/>
  <c r="J187" i="4"/>
  <c r="K187" i="4"/>
  <c r="L187" i="4"/>
  <c r="O187" i="4"/>
  <c r="P187" i="4"/>
  <c r="Q187" i="4"/>
  <c r="J186" i="4"/>
  <c r="O186" i="4"/>
  <c r="L186" i="4"/>
  <c r="K186" i="4"/>
  <c r="Q186" i="4"/>
  <c r="P186" i="4"/>
  <c r="J185" i="4"/>
  <c r="K185" i="4"/>
  <c r="O185" i="4"/>
  <c r="L185" i="4"/>
  <c r="Q185" i="4"/>
  <c r="P185" i="4"/>
  <c r="K184" i="4"/>
  <c r="L184" i="4"/>
  <c r="O184" i="4"/>
  <c r="J184" i="4"/>
  <c r="P184" i="4"/>
  <c r="Q184" i="4"/>
  <c r="J183" i="4"/>
  <c r="K183" i="4"/>
  <c r="L183" i="4"/>
  <c r="O183" i="4"/>
  <c r="Q183" i="4"/>
  <c r="P183" i="4"/>
  <c r="O182" i="4"/>
  <c r="J182" i="4"/>
  <c r="K182" i="4"/>
  <c r="L182" i="4"/>
  <c r="P182" i="4"/>
  <c r="Q182" i="4"/>
  <c r="J181" i="4"/>
  <c r="L181" i="4"/>
  <c r="O181" i="4"/>
  <c r="K181" i="4"/>
  <c r="Q181" i="4"/>
  <c r="P181" i="4"/>
  <c r="O180" i="4"/>
  <c r="L180" i="4"/>
  <c r="K180" i="4"/>
  <c r="J180" i="4"/>
  <c r="Q180" i="4"/>
  <c r="P180" i="4"/>
  <c r="O179" i="4"/>
  <c r="L179" i="4"/>
  <c r="K179" i="4"/>
  <c r="J179" i="4"/>
  <c r="P179" i="4"/>
  <c r="Q179" i="4"/>
  <c r="O178" i="4"/>
  <c r="L178" i="4"/>
  <c r="K178" i="4"/>
  <c r="J178" i="4"/>
  <c r="P178" i="4"/>
  <c r="Q178" i="4"/>
  <c r="O177" i="4"/>
  <c r="L177" i="4"/>
  <c r="K177" i="4"/>
  <c r="J177" i="4"/>
  <c r="Q177" i="4"/>
  <c r="P177" i="4"/>
  <c r="O176" i="4"/>
  <c r="L176" i="4"/>
  <c r="K176" i="4"/>
  <c r="J176" i="4"/>
  <c r="Q176" i="4"/>
  <c r="P176" i="4"/>
  <c r="L175" i="4"/>
  <c r="J175" i="4"/>
  <c r="K175" i="4"/>
  <c r="O175" i="4"/>
  <c r="P175" i="4"/>
  <c r="Q175" i="4"/>
  <c r="J174" i="4"/>
  <c r="K174" i="4"/>
  <c r="O174" i="4"/>
  <c r="L174" i="4"/>
  <c r="P174" i="4"/>
  <c r="Q174" i="4"/>
  <c r="K173" i="4"/>
  <c r="L173" i="4"/>
  <c r="J173" i="4"/>
  <c r="O173" i="4"/>
  <c r="O172" i="4"/>
  <c r="J172" i="4"/>
  <c r="L172" i="4"/>
  <c r="K172" i="4"/>
  <c r="Q172" i="4"/>
  <c r="P172" i="4"/>
  <c r="O171" i="4"/>
  <c r="L171" i="4"/>
  <c r="K171" i="4"/>
  <c r="J171" i="4"/>
  <c r="Q171" i="4"/>
  <c r="P171" i="4"/>
  <c r="K170" i="4"/>
  <c r="J170" i="4"/>
  <c r="O170" i="4"/>
  <c r="L170" i="4"/>
  <c r="Q170" i="4"/>
  <c r="P170" i="4"/>
  <c r="O169" i="4"/>
  <c r="L169" i="4"/>
  <c r="K169" i="4"/>
  <c r="J169" i="4"/>
  <c r="Q169" i="4"/>
  <c r="P169" i="4"/>
  <c r="O168" i="4"/>
  <c r="L168" i="4"/>
  <c r="K168" i="4"/>
  <c r="J168" i="4"/>
  <c r="Q168" i="4"/>
  <c r="P168" i="4"/>
  <c r="J167" i="4"/>
  <c r="K167" i="4"/>
  <c r="O167" i="4"/>
  <c r="L167" i="4"/>
  <c r="Q167" i="4"/>
  <c r="P167" i="4"/>
  <c r="J166" i="4"/>
  <c r="O166" i="4"/>
  <c r="L166" i="4"/>
  <c r="K166" i="4"/>
  <c r="P166" i="4"/>
  <c r="Q166" i="4"/>
  <c r="O165" i="4"/>
  <c r="L165" i="4"/>
  <c r="K165" i="4"/>
  <c r="J165" i="4"/>
  <c r="P165" i="4"/>
  <c r="Q165" i="4"/>
  <c r="J164" i="4"/>
  <c r="O164" i="4"/>
  <c r="L164" i="4"/>
  <c r="K164" i="4"/>
  <c r="Q164" i="4"/>
  <c r="P164" i="4"/>
  <c r="J163" i="4"/>
  <c r="O163" i="4"/>
  <c r="K163" i="4"/>
  <c r="L163" i="4"/>
  <c r="P163" i="4"/>
  <c r="Q163" i="4"/>
  <c r="K162" i="4"/>
  <c r="L162" i="4"/>
  <c r="J162" i="4"/>
  <c r="O162" i="4"/>
  <c r="Q162" i="4"/>
  <c r="P162" i="4"/>
  <c r="J161" i="4"/>
  <c r="K161" i="4"/>
  <c r="L161" i="4"/>
  <c r="O161" i="4"/>
  <c r="P161" i="4"/>
  <c r="Q161" i="4"/>
  <c r="L160" i="4"/>
  <c r="O160" i="4"/>
  <c r="K160" i="4"/>
  <c r="J160" i="4"/>
  <c r="P160" i="4"/>
  <c r="Q160" i="4"/>
  <c r="O159" i="4"/>
  <c r="J159" i="4"/>
  <c r="L159" i="4"/>
  <c r="K159" i="4"/>
  <c r="Q159" i="4"/>
  <c r="P159" i="4"/>
  <c r="J158" i="4"/>
  <c r="K158" i="4"/>
  <c r="L158" i="4"/>
  <c r="O158" i="4"/>
  <c r="P158" i="4"/>
  <c r="Q158" i="4"/>
  <c r="K157" i="4"/>
  <c r="L157" i="4"/>
  <c r="O157" i="4"/>
  <c r="J157" i="4"/>
  <c r="P157" i="4"/>
  <c r="Q157" i="4"/>
  <c r="J156" i="4"/>
  <c r="K156" i="4"/>
  <c r="L156" i="4"/>
  <c r="O156" i="4"/>
  <c r="Q156" i="4"/>
  <c r="P156" i="4"/>
  <c r="J155" i="4"/>
  <c r="K155" i="4"/>
  <c r="L155" i="4"/>
  <c r="O155" i="4"/>
  <c r="P155" i="4"/>
  <c r="Q155" i="4"/>
  <c r="K154" i="4"/>
  <c r="O154" i="4"/>
  <c r="L154" i="4"/>
  <c r="J154" i="4"/>
  <c r="P154" i="4"/>
  <c r="Q154" i="4"/>
  <c r="K153" i="4"/>
  <c r="O153" i="4"/>
  <c r="L153" i="4"/>
  <c r="J153" i="4"/>
  <c r="P153" i="4"/>
  <c r="Q153" i="4"/>
  <c r="O152" i="4"/>
  <c r="L152" i="4"/>
  <c r="K152" i="4"/>
  <c r="J152" i="4"/>
  <c r="P152" i="4"/>
  <c r="Q152" i="4"/>
  <c r="O151" i="4"/>
  <c r="L151" i="4"/>
  <c r="J151" i="4"/>
  <c r="K151" i="4"/>
  <c r="P151" i="4"/>
  <c r="Q151" i="4"/>
  <c r="J150" i="4"/>
  <c r="K150" i="4"/>
  <c r="L150" i="4"/>
  <c r="O150" i="4"/>
  <c r="P150" i="4"/>
  <c r="Q150" i="4"/>
  <c r="J149" i="4"/>
  <c r="K149" i="4"/>
  <c r="L149" i="4"/>
  <c r="O149" i="4"/>
  <c r="Q149" i="4"/>
  <c r="P149" i="4"/>
  <c r="O148" i="4"/>
  <c r="L148" i="4"/>
  <c r="K148" i="4"/>
  <c r="J148" i="4"/>
  <c r="Q148" i="4"/>
  <c r="P148" i="4"/>
  <c r="O147" i="4"/>
  <c r="L147" i="4"/>
  <c r="K147" i="4"/>
  <c r="J147" i="4"/>
  <c r="Q147" i="4"/>
  <c r="P147" i="4"/>
  <c r="K146" i="4"/>
  <c r="O146" i="4"/>
  <c r="L146" i="4"/>
  <c r="J146" i="4"/>
  <c r="P146" i="4"/>
  <c r="Q146" i="4"/>
  <c r="J145" i="4"/>
  <c r="L145" i="4"/>
  <c r="O145" i="4"/>
  <c r="K145" i="4"/>
  <c r="P145" i="4"/>
  <c r="Q145" i="4"/>
  <c r="J144" i="4"/>
  <c r="L144" i="4"/>
  <c r="O144" i="4"/>
  <c r="K144" i="4"/>
  <c r="Q144" i="4"/>
  <c r="P144" i="4"/>
  <c r="J143" i="4"/>
  <c r="K143" i="4"/>
  <c r="L143" i="4"/>
  <c r="O143" i="4"/>
  <c r="P143" i="4"/>
  <c r="Q143" i="4"/>
  <c r="J142" i="4"/>
  <c r="K142" i="4"/>
  <c r="O142" i="4"/>
  <c r="L142" i="4"/>
  <c r="Q142" i="4"/>
  <c r="P142" i="4"/>
  <c r="J141" i="4"/>
  <c r="K141" i="4"/>
  <c r="O141" i="4"/>
  <c r="L141" i="4"/>
  <c r="Q141" i="4"/>
  <c r="P141" i="4"/>
  <c r="O140" i="4"/>
  <c r="L140" i="4"/>
  <c r="K140" i="4"/>
  <c r="J140" i="4"/>
  <c r="Q140" i="4"/>
  <c r="P140" i="4"/>
  <c r="K139" i="4"/>
  <c r="L139" i="4"/>
  <c r="O139" i="4"/>
  <c r="J139" i="4"/>
  <c r="P139" i="4"/>
  <c r="Q139" i="4"/>
  <c r="O138" i="4"/>
  <c r="L138" i="4"/>
  <c r="K138" i="4"/>
  <c r="J138" i="4"/>
  <c r="Q138" i="4"/>
  <c r="P138" i="4"/>
  <c r="J137" i="4"/>
  <c r="O137" i="4"/>
  <c r="L137" i="4"/>
  <c r="K137" i="4"/>
  <c r="Q137" i="4"/>
  <c r="P137" i="4"/>
  <c r="L136" i="4"/>
  <c r="K136" i="4"/>
  <c r="J136" i="4"/>
  <c r="O136" i="4"/>
  <c r="P136" i="4"/>
  <c r="Q136" i="4"/>
  <c r="J135" i="4"/>
  <c r="L135" i="4"/>
  <c r="O135" i="4"/>
  <c r="K135" i="4"/>
  <c r="P135" i="4"/>
  <c r="Q135" i="4"/>
  <c r="L134" i="4"/>
  <c r="O134" i="4"/>
  <c r="J134" i="4"/>
  <c r="K134" i="4"/>
  <c r="P134" i="4"/>
  <c r="Q134" i="4"/>
  <c r="K133" i="4"/>
  <c r="J133" i="4"/>
  <c r="L133" i="4"/>
  <c r="O133" i="4"/>
  <c r="P133" i="4"/>
  <c r="Q133" i="4"/>
  <c r="J132" i="4"/>
  <c r="K132" i="4"/>
  <c r="L132" i="4"/>
  <c r="O132" i="4"/>
  <c r="P132" i="4"/>
  <c r="Q132" i="4"/>
  <c r="O131" i="4"/>
  <c r="L131" i="4"/>
  <c r="K131" i="4"/>
  <c r="J131" i="4"/>
  <c r="P131" i="4"/>
  <c r="Q131" i="4"/>
  <c r="J130" i="4"/>
  <c r="O130" i="4"/>
  <c r="K130" i="4"/>
  <c r="L130" i="4"/>
  <c r="Q130" i="4"/>
  <c r="P130" i="4"/>
  <c r="L129" i="4"/>
  <c r="J129" i="4"/>
  <c r="O129" i="4"/>
  <c r="K129" i="4"/>
  <c r="Q129" i="4"/>
  <c r="P129" i="4"/>
  <c r="K128" i="4"/>
  <c r="J128" i="4"/>
  <c r="O128" i="4"/>
  <c r="L128" i="4"/>
  <c r="Q128" i="4"/>
  <c r="P128" i="4"/>
  <c r="J127" i="4"/>
  <c r="K127" i="4"/>
  <c r="O127" i="4"/>
  <c r="L127" i="4"/>
  <c r="Q127" i="4"/>
  <c r="P127" i="4"/>
  <c r="J126" i="4"/>
  <c r="K126" i="4"/>
  <c r="L126" i="4"/>
  <c r="O126" i="4"/>
  <c r="Q126" i="4"/>
  <c r="P126" i="4"/>
  <c r="L125" i="4"/>
  <c r="O125" i="4"/>
  <c r="J125" i="4"/>
  <c r="K125" i="4"/>
  <c r="P125" i="4"/>
  <c r="Q125" i="4"/>
  <c r="J124" i="4"/>
  <c r="L124" i="4"/>
  <c r="K124" i="4"/>
  <c r="O124" i="4"/>
  <c r="P124" i="4"/>
  <c r="Q124" i="4"/>
  <c r="O123" i="4"/>
  <c r="J123" i="4"/>
  <c r="L123" i="4"/>
  <c r="K123" i="4"/>
  <c r="Q123" i="4"/>
  <c r="P123" i="4"/>
  <c r="L122" i="4"/>
  <c r="K122" i="4"/>
  <c r="O122" i="4"/>
  <c r="J122" i="4"/>
  <c r="Q122" i="4"/>
  <c r="P122" i="4"/>
  <c r="O121" i="4"/>
  <c r="J121" i="4"/>
  <c r="K121" i="4"/>
  <c r="L121" i="4"/>
  <c r="Q121" i="4"/>
  <c r="P121" i="4"/>
  <c r="J120" i="4"/>
  <c r="L120" i="4"/>
  <c r="K120" i="4"/>
  <c r="O120" i="4"/>
  <c r="Q120" i="4"/>
  <c r="P120" i="4"/>
  <c r="L119" i="4"/>
  <c r="K119" i="4"/>
  <c r="O119" i="4"/>
  <c r="J119" i="4"/>
  <c r="Q119" i="4"/>
  <c r="P119" i="4"/>
  <c r="O118" i="4"/>
  <c r="J118" i="4"/>
  <c r="K118" i="4"/>
  <c r="L118" i="4"/>
  <c r="P118" i="4"/>
  <c r="Q118" i="4"/>
  <c r="O117" i="4"/>
  <c r="J117" i="4"/>
  <c r="K117" i="4"/>
  <c r="L117" i="4"/>
  <c r="Q117" i="4"/>
  <c r="P117" i="4"/>
  <c r="K116" i="4"/>
  <c r="J116" i="4"/>
  <c r="O116" i="4"/>
  <c r="L116" i="4"/>
  <c r="P116" i="4"/>
  <c r="Q116" i="4"/>
  <c r="J115" i="4"/>
  <c r="O115" i="4"/>
  <c r="L115" i="4"/>
  <c r="K115" i="4"/>
  <c r="P115" i="4"/>
  <c r="Q115" i="4"/>
  <c r="O114" i="4"/>
  <c r="K114" i="4"/>
  <c r="L114" i="4"/>
  <c r="J114" i="4"/>
  <c r="P114" i="4"/>
  <c r="Q114" i="4"/>
  <c r="K113" i="4"/>
  <c r="L113" i="4"/>
  <c r="J113" i="4"/>
  <c r="O113" i="4"/>
  <c r="Q113" i="4"/>
  <c r="P113" i="4"/>
  <c r="O112" i="4"/>
  <c r="J112" i="4"/>
  <c r="K112" i="4"/>
  <c r="L112" i="4"/>
  <c r="Q112" i="4"/>
  <c r="P112" i="4"/>
  <c r="L111" i="4"/>
  <c r="O111" i="4"/>
  <c r="K111" i="4"/>
  <c r="J111" i="4"/>
  <c r="Q111" i="4"/>
  <c r="P111" i="4"/>
  <c r="K110" i="4"/>
  <c r="O110" i="4"/>
  <c r="L110" i="4"/>
  <c r="J110" i="4"/>
  <c r="P110" i="4"/>
  <c r="Q110" i="4"/>
  <c r="J109" i="4"/>
  <c r="K109" i="4"/>
  <c r="L109" i="4"/>
  <c r="O109" i="4"/>
  <c r="P109" i="4"/>
  <c r="Q109" i="4"/>
  <c r="J108" i="4"/>
  <c r="K108" i="4"/>
  <c r="L108" i="4"/>
  <c r="O108" i="4"/>
  <c r="P108" i="4"/>
  <c r="Q108" i="4"/>
  <c r="L107" i="4"/>
  <c r="J107" i="4"/>
  <c r="K107" i="4"/>
  <c r="O107" i="4"/>
  <c r="P107" i="4"/>
  <c r="Q107" i="4"/>
  <c r="J106" i="4"/>
  <c r="K106" i="4"/>
  <c r="O106" i="4"/>
  <c r="L106" i="4"/>
  <c r="P106" i="4"/>
  <c r="Q106" i="4"/>
  <c r="K105" i="4"/>
  <c r="O105" i="4"/>
  <c r="J105" i="4"/>
  <c r="L105" i="4"/>
  <c r="P105" i="4"/>
  <c r="Q105" i="4"/>
  <c r="O104" i="4"/>
  <c r="K104" i="4"/>
  <c r="L104" i="4"/>
  <c r="J104" i="4"/>
  <c r="Q104" i="4"/>
  <c r="P104" i="4"/>
  <c r="J103" i="4"/>
  <c r="K103" i="4"/>
  <c r="L103" i="4"/>
  <c r="O103" i="4"/>
  <c r="Q103" i="4"/>
  <c r="P103" i="4"/>
  <c r="O102" i="4"/>
  <c r="L102" i="4"/>
  <c r="K102" i="4"/>
  <c r="J102" i="4"/>
  <c r="P102" i="4"/>
  <c r="Q102" i="4"/>
  <c r="O101" i="4"/>
  <c r="K101" i="4"/>
  <c r="J101" i="4"/>
  <c r="L101" i="4"/>
  <c r="Q101" i="4"/>
  <c r="P101" i="4"/>
  <c r="O100" i="4"/>
  <c r="K100" i="4"/>
  <c r="J100" i="4"/>
  <c r="L100" i="4"/>
  <c r="Q100" i="4"/>
  <c r="P100" i="4"/>
  <c r="L99" i="4"/>
  <c r="J99" i="4"/>
  <c r="O99" i="4"/>
  <c r="K99" i="4"/>
  <c r="P99" i="4"/>
  <c r="Q99" i="4"/>
  <c r="K98" i="4"/>
  <c r="L98" i="4"/>
  <c r="J98" i="4"/>
  <c r="O98" i="4"/>
  <c r="Q98" i="4"/>
  <c r="P98" i="4"/>
  <c r="J97" i="4"/>
  <c r="O97" i="4"/>
  <c r="K97" i="4"/>
  <c r="L97" i="4"/>
  <c r="P97" i="4"/>
  <c r="Q97" i="4"/>
  <c r="J96" i="4"/>
  <c r="K96" i="4"/>
  <c r="L96" i="4"/>
  <c r="O96" i="4"/>
  <c r="P96" i="4"/>
  <c r="Q96" i="4"/>
  <c r="J95" i="4"/>
  <c r="K95" i="4"/>
  <c r="O95" i="4"/>
  <c r="L95" i="4"/>
  <c r="Q95" i="4"/>
  <c r="P95" i="4"/>
  <c r="L94" i="4"/>
  <c r="K94" i="4"/>
  <c r="O94" i="4"/>
  <c r="J94" i="4"/>
  <c r="P94" i="4"/>
  <c r="Q94" i="4"/>
  <c r="O93" i="4"/>
  <c r="K93" i="4"/>
  <c r="L93" i="4"/>
  <c r="J93" i="4"/>
  <c r="P93" i="4"/>
  <c r="Q93" i="4"/>
  <c r="O92" i="4"/>
  <c r="L92" i="4"/>
  <c r="K92" i="4"/>
  <c r="J92" i="4"/>
  <c r="Q92" i="4"/>
  <c r="P92" i="4"/>
  <c r="L91" i="4"/>
  <c r="J91" i="4"/>
  <c r="O91" i="4"/>
  <c r="K91" i="4"/>
  <c r="Q91" i="4"/>
  <c r="P91" i="4"/>
  <c r="J90" i="4"/>
  <c r="K90" i="4"/>
  <c r="O90" i="4"/>
  <c r="L90" i="4"/>
  <c r="Q90" i="4"/>
  <c r="P90" i="4"/>
  <c r="L89" i="4"/>
  <c r="K89" i="4"/>
  <c r="J89" i="4"/>
  <c r="O89" i="4"/>
  <c r="P89" i="4"/>
  <c r="Q89" i="4"/>
  <c r="J88" i="4"/>
  <c r="L88" i="4"/>
  <c r="K88" i="4"/>
  <c r="O88" i="4"/>
  <c r="P88" i="4"/>
  <c r="Q88" i="4"/>
  <c r="J87" i="4"/>
  <c r="O87" i="4"/>
  <c r="K87" i="4"/>
  <c r="L87" i="4"/>
  <c r="P87" i="4"/>
  <c r="Q87" i="4"/>
  <c r="O86" i="4"/>
  <c r="K86" i="4"/>
  <c r="J86" i="4"/>
  <c r="L86" i="4"/>
  <c r="P86" i="4"/>
  <c r="Q86" i="4"/>
  <c r="O85" i="4"/>
  <c r="L85" i="4"/>
  <c r="J85" i="4"/>
  <c r="K85" i="4"/>
  <c r="P85" i="4"/>
  <c r="Q85" i="4"/>
  <c r="L84" i="4"/>
  <c r="J84" i="4"/>
  <c r="K84" i="4"/>
  <c r="O84" i="4"/>
  <c r="Q84" i="4"/>
  <c r="P84" i="4"/>
  <c r="K83" i="4"/>
  <c r="L83" i="4"/>
  <c r="O83" i="4"/>
  <c r="J83" i="4"/>
  <c r="Q83" i="4"/>
  <c r="P83" i="4"/>
  <c r="O82" i="4"/>
  <c r="K82" i="4"/>
  <c r="J82" i="4"/>
  <c r="L82" i="4"/>
  <c r="Q82" i="4"/>
  <c r="P82" i="4"/>
  <c r="K81" i="4"/>
  <c r="O81" i="4"/>
  <c r="L81" i="4"/>
  <c r="J81" i="4"/>
  <c r="P81" i="4"/>
  <c r="Q81" i="4"/>
  <c r="J80" i="4"/>
  <c r="L80" i="4"/>
  <c r="K80" i="4"/>
  <c r="O80" i="4"/>
  <c r="P80" i="4"/>
  <c r="Q80" i="4"/>
  <c r="J79" i="4"/>
  <c r="K79" i="4"/>
  <c r="O79" i="4"/>
  <c r="L79" i="4"/>
  <c r="Q79" i="4"/>
  <c r="P79" i="4"/>
  <c r="K78" i="4"/>
  <c r="L78" i="4"/>
  <c r="O78" i="4"/>
  <c r="J78" i="4"/>
  <c r="Q78" i="4"/>
  <c r="P78" i="4"/>
  <c r="O77" i="4"/>
  <c r="J77" i="4"/>
  <c r="L77" i="4"/>
  <c r="K77" i="4"/>
  <c r="Q77" i="4"/>
  <c r="P77" i="4"/>
  <c r="O76" i="4"/>
  <c r="J76" i="4"/>
  <c r="L76" i="4"/>
  <c r="K76" i="4"/>
  <c r="Q76" i="4"/>
  <c r="P76" i="4"/>
  <c r="K75" i="4"/>
  <c r="J75" i="4"/>
  <c r="L75" i="4"/>
  <c r="O75" i="4"/>
  <c r="Q75" i="4"/>
  <c r="P75" i="4"/>
  <c r="L74" i="4"/>
  <c r="J74" i="4"/>
  <c r="K74" i="4"/>
  <c r="O74" i="4"/>
  <c r="P74" i="4"/>
  <c r="Q74" i="4"/>
  <c r="K73" i="4"/>
  <c r="J73" i="4"/>
  <c r="L72" i="4"/>
  <c r="O72" i="4"/>
  <c r="K72" i="4"/>
  <c r="J72" i="4"/>
  <c r="Q72" i="4"/>
  <c r="P72" i="4"/>
  <c r="L71" i="4"/>
  <c r="K71" i="4"/>
  <c r="J71" i="4"/>
  <c r="O71" i="4"/>
  <c r="Q71" i="4"/>
  <c r="P71" i="4"/>
  <c r="O70" i="4"/>
  <c r="L70" i="4"/>
  <c r="K70" i="4"/>
  <c r="J70" i="4"/>
  <c r="Q70" i="4"/>
  <c r="P70" i="4"/>
  <c r="J69" i="4"/>
  <c r="O69" i="4"/>
  <c r="L69" i="4"/>
  <c r="K69" i="4"/>
  <c r="P69" i="4"/>
  <c r="Q69" i="4"/>
  <c r="O68" i="4"/>
  <c r="L68" i="4"/>
  <c r="J68" i="4"/>
  <c r="K68" i="4"/>
  <c r="Q68" i="4"/>
  <c r="P68" i="4"/>
  <c r="O67" i="4"/>
  <c r="J67" i="4"/>
  <c r="K67" i="4"/>
  <c r="L67" i="4"/>
  <c r="P67" i="4"/>
  <c r="Q67" i="4"/>
  <c r="O66" i="4"/>
  <c r="L66" i="4"/>
  <c r="J66" i="4"/>
  <c r="K66" i="4"/>
  <c r="Q66" i="4"/>
  <c r="P66" i="4"/>
  <c r="O65" i="4"/>
  <c r="L65" i="4"/>
  <c r="K65" i="4"/>
  <c r="J65" i="4"/>
  <c r="Q65" i="4"/>
  <c r="P65" i="4"/>
  <c r="L64" i="4"/>
  <c r="O64" i="4"/>
  <c r="K64" i="4"/>
  <c r="J64" i="4"/>
  <c r="Q64" i="4"/>
  <c r="P64" i="4"/>
  <c r="O63" i="4"/>
  <c r="L63" i="4"/>
  <c r="K63" i="4"/>
  <c r="J63" i="4"/>
  <c r="Q63" i="4"/>
  <c r="P63" i="4"/>
  <c r="J62" i="4"/>
  <c r="L62" i="4"/>
  <c r="O62" i="4"/>
  <c r="K62" i="4"/>
  <c r="Q62" i="4"/>
  <c r="P62" i="4"/>
  <c r="L61" i="4"/>
  <c r="O61" i="4"/>
  <c r="J61" i="4"/>
  <c r="K61" i="4"/>
  <c r="P61" i="4"/>
  <c r="Q61" i="4"/>
  <c r="O60" i="4"/>
  <c r="L60" i="4"/>
  <c r="K60" i="4"/>
  <c r="J60" i="4"/>
  <c r="Q60" i="4"/>
  <c r="P60" i="4"/>
  <c r="O59" i="4"/>
  <c r="K59" i="4"/>
  <c r="L59" i="4"/>
  <c r="J59" i="4"/>
  <c r="Q59" i="4"/>
  <c r="P59" i="4"/>
  <c r="O58" i="4"/>
  <c r="L58" i="4"/>
  <c r="K58" i="4"/>
  <c r="J58" i="4"/>
  <c r="Q58" i="4"/>
  <c r="P58" i="4"/>
  <c r="O57" i="4"/>
  <c r="J57" i="4"/>
  <c r="K57" i="4"/>
  <c r="L57" i="4"/>
  <c r="Q57" i="4"/>
  <c r="P57" i="4"/>
  <c r="L56" i="4"/>
  <c r="O56" i="4"/>
  <c r="J56" i="4"/>
  <c r="K56" i="4"/>
  <c r="Q56" i="4"/>
  <c r="P56" i="4"/>
  <c r="O55" i="4"/>
  <c r="L55" i="4"/>
  <c r="K55" i="4"/>
  <c r="J55" i="4"/>
  <c r="Q55" i="4"/>
  <c r="P55" i="4"/>
  <c r="J54" i="4"/>
  <c r="O54" i="4"/>
  <c r="L54" i="4"/>
  <c r="K54" i="4"/>
  <c r="Q54" i="4"/>
  <c r="P54" i="4"/>
  <c r="O53" i="4"/>
  <c r="L53" i="4"/>
  <c r="K53" i="4"/>
  <c r="J53" i="4"/>
  <c r="P53" i="4"/>
  <c r="Q53" i="4"/>
  <c r="K52" i="4"/>
  <c r="O52" i="4"/>
  <c r="L52" i="4"/>
  <c r="J52" i="4"/>
  <c r="Q52" i="4"/>
  <c r="P52" i="4"/>
  <c r="J51" i="4"/>
  <c r="O51" i="4"/>
  <c r="L51" i="4"/>
  <c r="K51" i="4"/>
  <c r="Q51" i="4"/>
  <c r="P51" i="4"/>
  <c r="O50" i="4"/>
  <c r="K50" i="4"/>
  <c r="J50" i="4"/>
  <c r="L50" i="4"/>
  <c r="Q50" i="4"/>
  <c r="P50" i="4"/>
  <c r="O49" i="4"/>
  <c r="L49" i="4"/>
  <c r="K49" i="4"/>
  <c r="J49" i="4"/>
  <c r="Q49" i="4"/>
  <c r="P49" i="4"/>
  <c r="O48" i="4"/>
  <c r="L48" i="4"/>
  <c r="K48" i="4"/>
  <c r="J48" i="4"/>
  <c r="P48" i="4"/>
  <c r="Q48" i="4"/>
  <c r="O47" i="4"/>
  <c r="L47" i="4"/>
  <c r="K47" i="4"/>
  <c r="J47" i="4"/>
  <c r="Q47" i="4"/>
  <c r="P47" i="4"/>
  <c r="J46" i="4"/>
  <c r="O46" i="4"/>
  <c r="L46" i="4"/>
  <c r="K46" i="4"/>
  <c r="Q46" i="4"/>
  <c r="P46" i="4"/>
  <c r="K45" i="4"/>
  <c r="L45" i="4"/>
  <c r="O45" i="4"/>
  <c r="J45" i="4"/>
  <c r="Q45" i="4"/>
  <c r="P45" i="4"/>
  <c r="L44" i="4"/>
  <c r="J44" i="4"/>
  <c r="K44" i="4"/>
  <c r="O44" i="4"/>
  <c r="Q44" i="4"/>
  <c r="P44" i="4"/>
  <c r="O43" i="4"/>
  <c r="L43" i="4"/>
  <c r="K43" i="4"/>
  <c r="J43" i="4"/>
  <c r="Q43" i="4"/>
  <c r="P43" i="4"/>
  <c r="O42" i="4"/>
  <c r="L42" i="4"/>
  <c r="K42" i="4"/>
  <c r="J42" i="4"/>
  <c r="Q42" i="4"/>
  <c r="P42" i="4"/>
  <c r="O41" i="4"/>
  <c r="L41" i="4"/>
  <c r="K41" i="4"/>
  <c r="J41" i="4"/>
  <c r="Q41" i="4"/>
  <c r="P41" i="4"/>
  <c r="J40" i="4"/>
  <c r="O40" i="4"/>
  <c r="L40" i="4"/>
  <c r="K40" i="4"/>
  <c r="Q40" i="4"/>
  <c r="P40" i="4"/>
  <c r="O39" i="4"/>
  <c r="L39" i="4"/>
  <c r="K39" i="4"/>
  <c r="J39" i="4"/>
  <c r="Q39" i="4"/>
  <c r="P39" i="4"/>
  <c r="K38" i="4"/>
  <c r="J38" i="4"/>
  <c r="O38" i="4"/>
  <c r="L38" i="4"/>
  <c r="Q38" i="4"/>
  <c r="P38" i="4"/>
  <c r="O37" i="4"/>
  <c r="L37" i="4"/>
  <c r="K37" i="4"/>
  <c r="J37" i="4"/>
  <c r="Q37" i="4"/>
  <c r="P37" i="4"/>
  <c r="O36" i="4"/>
  <c r="L36" i="4"/>
  <c r="K36" i="4"/>
  <c r="J36" i="4"/>
  <c r="Q36" i="4"/>
  <c r="P36" i="4"/>
  <c r="O35" i="4"/>
  <c r="L35" i="4"/>
  <c r="K35" i="4"/>
  <c r="J35" i="4"/>
  <c r="Q35" i="4"/>
  <c r="P35" i="4"/>
  <c r="O34" i="4"/>
  <c r="K34" i="4"/>
  <c r="J34" i="4"/>
  <c r="L34" i="4"/>
  <c r="Q34" i="4"/>
  <c r="P34" i="4"/>
  <c r="L33" i="4"/>
  <c r="O33" i="4"/>
  <c r="J33" i="4"/>
  <c r="K33" i="4"/>
  <c r="Q33" i="4"/>
  <c r="P33" i="4"/>
  <c r="O32" i="4"/>
  <c r="J32" i="4"/>
  <c r="L32" i="4"/>
  <c r="K32" i="4"/>
  <c r="Q32" i="4"/>
  <c r="P32" i="4"/>
  <c r="J31" i="4"/>
  <c r="O31" i="4"/>
  <c r="L31" i="4"/>
  <c r="K31" i="4"/>
  <c r="Q31" i="4"/>
  <c r="P31" i="4"/>
  <c r="O30" i="4"/>
  <c r="L30" i="4"/>
  <c r="K30" i="4"/>
  <c r="J30" i="4"/>
  <c r="Q30" i="4"/>
  <c r="P30" i="4"/>
  <c r="O29" i="4"/>
  <c r="L29" i="4"/>
  <c r="K29" i="4"/>
  <c r="J29" i="4"/>
  <c r="Q29" i="4"/>
  <c r="P29" i="4"/>
  <c r="O28" i="4"/>
  <c r="L28" i="4"/>
  <c r="K28" i="4"/>
  <c r="J28" i="4"/>
  <c r="P28" i="4"/>
  <c r="Q28" i="4"/>
  <c r="O27" i="4"/>
  <c r="L27" i="4"/>
  <c r="K27" i="4"/>
  <c r="J27" i="4"/>
  <c r="P27" i="4"/>
  <c r="Q27" i="4"/>
  <c r="K26" i="4"/>
  <c r="L26" i="4"/>
  <c r="O26" i="4"/>
  <c r="J26" i="4"/>
  <c r="P26" i="4"/>
  <c r="Q26" i="4"/>
  <c r="J25" i="4"/>
  <c r="L25" i="4"/>
  <c r="K25" i="4"/>
  <c r="O25" i="4"/>
  <c r="P25" i="4"/>
  <c r="Q25" i="4"/>
  <c r="L24" i="4"/>
  <c r="K24" i="4"/>
  <c r="J24" i="4"/>
  <c r="O24" i="4"/>
  <c r="Q24" i="4"/>
  <c r="P24" i="4"/>
  <c r="K23" i="4"/>
  <c r="L23" i="4"/>
  <c r="J23" i="4"/>
  <c r="O23" i="4"/>
  <c r="P23" i="4"/>
  <c r="Q23" i="4"/>
  <c r="J22" i="4"/>
  <c r="O22" i="4"/>
  <c r="K22" i="4"/>
  <c r="L22" i="4"/>
  <c r="P22" i="4"/>
  <c r="Q22" i="4"/>
  <c r="L21" i="4"/>
  <c r="K21" i="4"/>
  <c r="J21" i="4"/>
  <c r="O21" i="4"/>
  <c r="Q21" i="4"/>
  <c r="P21" i="4"/>
  <c r="J20" i="4"/>
  <c r="O20" i="4"/>
  <c r="K20" i="4"/>
  <c r="L20" i="4"/>
  <c r="Q20" i="4"/>
  <c r="P20" i="4"/>
  <c r="L19" i="4"/>
  <c r="J19" i="4"/>
  <c r="K19" i="4"/>
  <c r="O19" i="4"/>
  <c r="P19" i="4"/>
  <c r="Q19" i="4"/>
  <c r="O18" i="4"/>
  <c r="K18" i="4"/>
  <c r="L18" i="4"/>
  <c r="J18" i="4"/>
  <c r="Q18" i="4"/>
  <c r="P18" i="4"/>
  <c r="J17" i="4"/>
  <c r="K17" i="4"/>
  <c r="O17" i="4"/>
  <c r="L17" i="4"/>
  <c r="Q17" i="4"/>
  <c r="P17" i="4"/>
  <c r="K16" i="4"/>
  <c r="L16" i="4"/>
  <c r="O16" i="4"/>
  <c r="J16" i="4"/>
  <c r="P16" i="4"/>
  <c r="Q16" i="4"/>
  <c r="L15" i="4"/>
  <c r="J15" i="4"/>
  <c r="O15" i="4"/>
  <c r="K15" i="4"/>
  <c r="P15" i="4"/>
  <c r="Q15" i="4"/>
  <c r="O14" i="4"/>
  <c r="K14" i="4"/>
  <c r="J14" i="4"/>
  <c r="L14" i="4"/>
  <c r="P14" i="4"/>
  <c r="Q14" i="4"/>
  <c r="L13" i="4"/>
  <c r="O13" i="4"/>
  <c r="K13" i="4"/>
  <c r="J13" i="4"/>
  <c r="P13" i="4"/>
  <c r="Q13" i="4"/>
  <c r="O12" i="4"/>
  <c r="J12" i="4"/>
  <c r="L12" i="4"/>
  <c r="K12" i="4"/>
  <c r="Q12" i="4"/>
  <c r="P12" i="4"/>
  <c r="J11" i="4"/>
  <c r="L11" i="4"/>
  <c r="K11" i="4"/>
  <c r="O11" i="4"/>
  <c r="P11" i="4"/>
  <c r="Q11" i="4"/>
  <c r="L10" i="4"/>
  <c r="O10" i="4"/>
  <c r="K10" i="4"/>
  <c r="J10" i="4"/>
  <c r="Q10" i="4"/>
  <c r="P10" i="4"/>
  <c r="J9" i="4"/>
  <c r="O9" i="4"/>
  <c r="L9" i="4"/>
  <c r="K9" i="4"/>
  <c r="Q9" i="4"/>
  <c r="P9" i="4"/>
  <c r="J8" i="4"/>
  <c r="K8" i="4"/>
  <c r="O8" i="4"/>
  <c r="L8" i="4"/>
  <c r="P8" i="4"/>
  <c r="Q8" i="4"/>
  <c r="L7" i="4"/>
  <c r="K7" i="4"/>
  <c r="J7" i="4"/>
  <c r="O7" i="4"/>
  <c r="Q7" i="4"/>
  <c r="P7" i="4"/>
</calcChain>
</file>

<file path=xl/sharedStrings.xml><?xml version="1.0" encoding="utf-8"?>
<sst xmlns="http://schemas.openxmlformats.org/spreadsheetml/2006/main" count="80" uniqueCount="61">
  <si>
    <t>出勤簿テンプレートの使い方</t>
  </si>
  <si>
    <t>薄い色のセルに入力します。白いセルは自動計算です。</t>
  </si>
  <si>
    <t>1. 設定に店名・1日の所定労働時間・法定休日を入れ、従業員マスタに氏名を登録します。</t>
  </si>
  <si>
    <t>2. 勤怠台帳に出勤を1行ずつ入れます。始業・終業・休憩を入れると実労働・時間外・深夜・休日労働が自動で出ます。</t>
  </si>
  <si>
    <t>3. 出勤簿に従業員と年月を入れて印刷し、本人と店長が確認します。労働時間の記録は厚生労働省ガイドラインによります。</t>
  </si>
  <si>
    <t>4. 有料版の「小さなお店の法定帳簿セット」は、労働者名簿・賃金台帳（割増自動計算）・給与明細・年休管理簿・最低賃金チェックを追加します。</t>
  </si>
  <si>
    <t>Googleスプレッドシートで使う場合、ファイル &gt; インポート &gt; 既存のシートを置き換える、を選びます。日付とドロップダウンが残っているか確認してください。</t>
  </si>
  <si>
    <t>個人・事業利用可。再配布・再販売不可。</t>
  </si>
  <si>
    <t>本書は一般的なひな形です。個別の判断は専門家にご確認ください。</t>
  </si>
  <si>
    <t>設定</t>
  </si>
  <si>
    <t>SETTINGS</t>
  </si>
  <si>
    <t>店名</t>
  </si>
  <si>
    <t>事業年度</t>
  </si>
  <si>
    <t>週の法定労働時間</t>
  </si>
  <si>
    <t>原則40。特例措置対象事業場（常時10人未満の商業・保健衛生業など）は44（施行規則25条の2）</t>
  </si>
  <si>
    <t>1日の所定労働時間</t>
  </si>
  <si>
    <t>従業員マスタの週所定で上書きされます</t>
  </si>
  <si>
    <t>法定休日の曜日</t>
  </si>
  <si>
    <t>日</t>
  </si>
  <si>
    <t>従業員マスタ</t>
  </si>
  <si>
    <t>STAFF</t>
  </si>
  <si>
    <t>従業員No</t>
  </si>
  <si>
    <t>氏名</t>
  </si>
  <si>
    <t>雇用形態</t>
  </si>
  <si>
    <t>勤怠台帳</t>
  </si>
  <si>
    <t>TIMESHEET</t>
  </si>
  <si>
    <t>始業・終業・休憩を入れると、実労働・所定内・法定内残業・時間外・深夜・休日労働が自動で出ます。深夜は22時〜翌5時の重なりです（休憩が深夜に重なる場合はセルを上書きしてください）。週40時間（特例44時間）を超えた分は自動計算しません。週次調整の列に手入力して時間外に含めます（例：週6日×7時間＝42時間なら2時間）。</t>
  </si>
  <si>
    <t>日付</t>
  </si>
  <si>
    <t>従業員</t>
  </si>
  <si>
    <t>曜日</t>
  </si>
  <si>
    <t>始業</t>
  </si>
  <si>
    <t>終業</t>
  </si>
  <si>
    <t>休憩
（分）</t>
  </si>
  <si>
    <t>翌日</t>
  </si>
  <si>
    <t>実労働</t>
  </si>
  <si>
    <t>所定内</t>
  </si>
  <si>
    <t>法定内
残業</t>
  </si>
  <si>
    <t>時間外</t>
  </si>
  <si>
    <t>深夜</t>
  </si>
  <si>
    <t>休日区分</t>
  </si>
  <si>
    <t>休日労働</t>
  </si>
  <si>
    <t>キー</t>
  </si>
  <si>
    <t>日所定</t>
  </si>
  <si>
    <t>備考</t>
  </si>
  <si>
    <t>出勤簿</t>
  </si>
  <si>
    <t>ATTENDANCE</t>
  </si>
  <si>
    <t>年月</t>
  </si>
  <si>
    <t>休憩</t>
  </si>
  <si>
    <t>休日</t>
  </si>
  <si>
    <t>出勤日数</t>
  </si>
  <si>
    <t>うち60時間超</t>
  </si>
  <si>
    <t>総労働時間</t>
  </si>
  <si>
    <t>法定内残業</t>
  </si>
  <si>
    <t>本人確認</t>
  </si>
  <si>
    <t>店長確認</t>
  </si>
  <si>
    <t>労働時間の記録は、厚生労働省「労働時間の適正な把握のために使用者が講ずべき措置に関するガイドライン」（平成29年1月20日）によります。https://www.mhlw.go.jp/stf/seisakunitsuite/bunya/koyou_roudou/roudoukijun/roudouzikan/070614-2.html</t>
  </si>
  <si>
    <t>版</t>
  </si>
  <si>
    <t>内容</t>
  </si>
  <si>
    <t>v2026.10</t>
  </si>
  <si>
    <t>初版。</t>
  </si>
  <si>
    <t>デザイン改訂（記入例シート追加、A4一枚印刷設定、項目追加）2026-10-12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</si>
</sst>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yyyy&quot;/&quot;mm&quot;/&quot;dd"/>
    <numFmt numFmtId="166" formatCode="yyyy&quot;年&quot;m&quot;月&quot;"/>
  </numFmts>
  <fonts count="9" x14ac:knownFonts="1">
    <font>
      <sz val="11"/>
      <color theme="1"/>
      <name val="Calibri"/>
      <family val="2"/>
      <scheme val="minor"/>
    </font>
    <font>
      <sz val="10.5"/>
      <color rgb="FF1C282C"/>
      <name val="Yu Gothic"/>
    </font>
    <font>
      <b/>
      <sz val="16"/>
      <color rgb="FF0E6B6B"/>
      <name val="Yu Gothic"/>
    </font>
    <font>
      <sz val="9"/>
      <color rgb="FF8A8F93"/>
      <name val="Yu Gothic"/>
    </font>
    <font>
      <b/>
      <sz val="10.5"/>
      <color rgb="FF1C282C"/>
      <name val="Yu Gothic"/>
    </font>
    <font>
      <b/>
      <sz val="18"/>
      <color rgb="FFFFFFFF"/>
      <name val="Yu Gothic"/>
    </font>
    <font>
      <b/>
      <sz val="10"/>
      <color rgb="FFFFFFFF"/>
      <name val="Yu Gothic"/>
    </font>
    <font>
      <sz val="8.5"/>
      <color rgb="FF8A8F93"/>
      <name val="Yu Gothic"/>
    </font>
    <font>
      <sz val="8"/>
      <color rgb="FF8A8F93"/>
      <name val="Yu Gothic"/>
    </font>
  </fonts>
  <fills count="5">
    <fill>
      <patternFill patternType="none"/>
    </fill>
    <fill>
      <patternFill patternType="gray125"/>
    </fill>
    <fill>
      <patternFill patternType="solid">
        <fgColor rgb="FF0E6B6B"/>
      </patternFill>
    </fill>
    <fill>
      <patternFill patternType="solid">
        <fgColor rgb="FFFFFBEE"/>
      </patternFill>
    </fill>
    <fill>
      <patternFill patternType="solid">
        <fgColor rgb="FFF6F1E7"/>
      </patternFill>
    </fill>
  </fills>
  <borders count="3">
    <border>
      <left/>
      <right/>
      <top/>
      <bottom/>
      <diagonal/>
    </border>
    <border>
      <left/>
      <right/>
      <top/>
      <bottom style="thin">
        <color rgb="FFD9D2C5"/>
      </bottom>
      <diagonal/>
    </border>
    <border>
      <left/>
      <right/>
      <top/>
      <bottom style="thin">
        <color rgb="FFD9D2C5"/>
      </bottom>
      <diagonal/>
    </border>
  </borders>
  <cellStyleXfs count="1">
    <xf numFmtId="0" fontId="0" fillId="0" borderId="0"/>
  </cellStyleXfs>
  <cellXfs count="38">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center"/>
    </xf>
    <xf numFmtId="0" fontId="1" fillId="3" borderId="1" xfId="0" applyFont="1" applyFill="1" applyBorder="1" applyAlignment="1">
      <alignment horizontal="left" vertical="center"/>
    </xf>
    <xf numFmtId="1" fontId="1" fillId="3" borderId="1" xfId="0" applyNumberFormat="1" applyFont="1" applyFill="1" applyBorder="1" applyAlignment="1">
      <alignment horizontal="left" vertical="center"/>
    </xf>
    <xf numFmtId="0" fontId="7" fillId="0" borderId="0" xfId="0" applyFont="1" applyAlignment="1">
      <alignment horizontal="left" vertical="center"/>
    </xf>
    <xf numFmtId="164" fontId="1" fillId="3" borderId="1" xfId="0" applyNumberFormat="1" applyFont="1" applyFill="1" applyBorder="1" applyAlignment="1">
      <alignment horizontal="left" vertical="center"/>
    </xf>
    <xf numFmtId="0" fontId="4" fillId="4" borderId="1" xfId="0" applyFont="1" applyFill="1" applyBorder="1" applyAlignment="1">
      <alignment horizontal="center" vertical="center" wrapText="1"/>
    </xf>
    <xf numFmtId="0" fontId="1" fillId="3" borderId="1" xfId="0" applyFont="1" applyFill="1" applyBorder="1" applyAlignment="1">
      <alignment horizontal="center" vertical="center"/>
    </xf>
    <xf numFmtId="165" fontId="1" fillId="3" borderId="1" xfId="0" applyNumberFormat="1" applyFont="1" applyFill="1" applyBorder="1" applyAlignment="1">
      <alignment horizontal="left" vertical="center"/>
    </xf>
    <xf numFmtId="0" fontId="1" fillId="0" borderId="0" xfId="0" applyFont="1" applyAlignment="1">
      <alignment horizontal="center" vertical="center"/>
    </xf>
    <xf numFmtId="20" fontId="1" fillId="3" borderId="1" xfId="0" applyNumberFormat="1" applyFont="1" applyFill="1" applyBorder="1" applyAlignment="1">
      <alignment horizontal="center" vertical="center"/>
    </xf>
    <xf numFmtId="1" fontId="1" fillId="3" borderId="1" xfId="0" applyNumberFormat="1" applyFont="1" applyFill="1" applyBorder="1" applyAlignment="1">
      <alignment horizontal="right" vertical="center"/>
    </xf>
    <xf numFmtId="2" fontId="1" fillId="0" borderId="0" xfId="0" applyNumberFormat="1" applyFont="1" applyAlignment="1">
      <alignment horizontal="right" vertical="center"/>
    </xf>
    <xf numFmtId="164" fontId="7" fillId="0" borderId="0" xfId="0" applyNumberFormat="1" applyFont="1" applyAlignment="1">
      <alignment horizontal="right" vertical="center"/>
    </xf>
    <xf numFmtId="0" fontId="7" fillId="0" borderId="0" xfId="0" applyFont="1"/>
    <xf numFmtId="0" fontId="1" fillId="0" borderId="1" xfId="0" applyFont="1" applyBorder="1" applyAlignment="1">
      <alignment horizontal="center" vertical="center"/>
    </xf>
    <xf numFmtId="20" fontId="1" fillId="0" borderId="1" xfId="0" applyNumberFormat="1" applyFont="1" applyBorder="1" applyAlignment="1">
      <alignment horizontal="center" vertical="center"/>
    </xf>
    <xf numFmtId="1" fontId="1" fillId="0" borderId="1" xfId="0" applyNumberFormat="1" applyFont="1" applyBorder="1" applyAlignment="1">
      <alignment horizontal="right" vertical="center"/>
    </xf>
    <xf numFmtId="2" fontId="1" fillId="0" borderId="1" xfId="0" applyNumberFormat="1" applyFont="1" applyBorder="1" applyAlignment="1">
      <alignment horizontal="right" vertical="center"/>
    </xf>
    <xf numFmtId="0" fontId="1" fillId="0" borderId="1" xfId="0" applyFont="1" applyBorder="1" applyAlignment="1">
      <alignment horizontal="left" vertical="center"/>
    </xf>
    <xf numFmtId="1" fontId="4" fillId="0" borderId="0" xfId="0" applyNumberFormat="1" applyFont="1" applyAlignment="1">
      <alignment horizontal="right" vertical="center"/>
    </xf>
    <xf numFmtId="2" fontId="4" fillId="0" borderId="0" xfId="0" applyNumberFormat="1" applyFont="1" applyAlignment="1">
      <alignment horizontal="right" vertical="center"/>
    </xf>
    <xf numFmtId="0" fontId="4" fillId="4" borderId="1" xfId="0" applyFont="1" applyFill="1" applyBorder="1" applyAlignment="1">
      <alignment horizontal="center" vertical="center"/>
    </xf>
    <xf numFmtId="0" fontId="1" fillId="0" borderId="0" xfId="0" applyFont="1"/>
    <xf numFmtId="0" fontId="1" fillId="0" borderId="0" xfId="0" applyFont="1" applyAlignment="1">
      <alignment horizontal="left" vertical="center"/>
    </xf>
    <xf numFmtId="0" fontId="1" fillId="3" borderId="1" xfId="0" applyFont="1" applyFill="1" applyBorder="1" applyAlignment="1">
      <alignment horizontal="left" vertical="center"/>
    </xf>
    <xf numFmtId="0" fontId="5" fillId="2" borderId="0" xfId="0" applyFont="1" applyFill="1" applyAlignment="1">
      <alignment horizontal="left" vertical="center" indent="1"/>
    </xf>
    <xf numFmtId="0" fontId="0" fillId="0" borderId="0" xfId="0"/>
    <xf numFmtId="0" fontId="6" fillId="2" borderId="0" xfId="0" applyFont="1" applyFill="1" applyAlignment="1">
      <alignment horizontal="right" vertical="center" indent="1"/>
    </xf>
    <xf numFmtId="0" fontId="7" fillId="0" borderId="0" xfId="0" applyFont="1" applyAlignment="1">
      <alignment horizontal="left" vertical="top" wrapText="1"/>
    </xf>
    <xf numFmtId="0" fontId="4" fillId="0" borderId="0" xfId="0" applyFont="1" applyAlignment="1">
      <alignment horizontal="left" vertical="center"/>
    </xf>
    <xf numFmtId="0" fontId="8" fillId="0" borderId="0" xfId="0" applyFont="1" applyAlignment="1">
      <alignment horizontal="left" vertical="top" wrapText="1"/>
    </xf>
    <xf numFmtId="166" fontId="1" fillId="3" borderId="1" xfId="0" applyNumberFormat="1" applyFont="1" applyFill="1" applyBorder="1" applyAlignment="1">
      <alignment horizontal="left" vertical="center"/>
    </xf>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2"/>
  <sheetViews>
    <sheetView showGridLines="0" tabSelected="1" workbookViewId="0"/>
  </sheetViews>
  <sheetFormatPr defaultRowHeight="15" x14ac:dyDescent="0.25"/>
  <cols>
    <col min="1" max="1" width="100" customWidth="1"/>
  </cols>
  <sheetData>
    <row r="1" spans="1:1" ht="25.5" x14ac:dyDescent="0.25">
      <c r="A1" s="1" t="s">
        <v>0</v>
      </c>
    </row>
    <row r="3" spans="1:1" ht="15.75" x14ac:dyDescent="0.25">
      <c r="A3" s="2" t="s">
        <v>1</v>
      </c>
    </row>
    <row r="5" spans="1:1" ht="17.25" x14ac:dyDescent="0.25">
      <c r="A5" s="3" t="s">
        <v>2</v>
      </c>
    </row>
    <row r="6" spans="1:1" ht="51.75" x14ac:dyDescent="0.25">
      <c r="A6" s="3" t="s">
        <v>3</v>
      </c>
    </row>
    <row r="7" spans="1:1" ht="51.75" x14ac:dyDescent="0.25">
      <c r="A7" s="3" t="s">
        <v>4</v>
      </c>
    </row>
    <row r="8" spans="1:1" ht="51.75" x14ac:dyDescent="0.25">
      <c r="A8" s="3" t="s">
        <v>5</v>
      </c>
    </row>
    <row r="10" spans="1:1" ht="34.5" x14ac:dyDescent="0.25">
      <c r="A10" s="3" t="s">
        <v>6</v>
      </c>
    </row>
    <row r="11" spans="1:1" ht="17.25" x14ac:dyDescent="0.25">
      <c r="A11" s="4" t="s">
        <v>7</v>
      </c>
    </row>
    <row r="12" spans="1:1" ht="17.25" x14ac:dyDescent="0.25">
      <c r="A12" s="3" t="s">
        <v>8</v>
      </c>
    </row>
  </sheetData>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2"/>
  <sheetViews>
    <sheetView showGridLines="0" workbookViewId="0"/>
  </sheetViews>
  <sheetFormatPr defaultRowHeight="15" x14ac:dyDescent="0.25"/>
  <cols>
    <col min="1" max="1" width="28" customWidth="1"/>
    <col min="2" max="2" width="16" customWidth="1"/>
    <col min="3" max="4" width="14" customWidth="1"/>
    <col min="5" max="5" width="30" customWidth="1"/>
  </cols>
  <sheetData>
    <row r="1" spans="1:5" ht="21.95" customHeight="1" x14ac:dyDescent="0.25">
      <c r="A1" s="30" t="s">
        <v>9</v>
      </c>
      <c r="B1" s="31"/>
      <c r="C1" s="31"/>
      <c r="D1" s="32" t="s">
        <v>10</v>
      </c>
      <c r="E1" s="31"/>
    </row>
    <row r="2" spans="1:5" ht="14.1" customHeight="1" x14ac:dyDescent="0.25">
      <c r="A2" s="31"/>
      <c r="B2" s="31"/>
      <c r="C2" s="31"/>
      <c r="D2" s="31"/>
      <c r="E2" s="31"/>
    </row>
    <row r="3" spans="1:5" ht="5.0999999999999996" customHeight="1" x14ac:dyDescent="0.25"/>
    <row r="4" spans="1:5" ht="15.75" x14ac:dyDescent="0.25">
      <c r="A4" s="2" t="s">
        <v>1</v>
      </c>
    </row>
    <row r="6" spans="1:5" ht="17.25" x14ac:dyDescent="0.25">
      <c r="A6" s="5" t="s">
        <v>11</v>
      </c>
      <c r="B6" s="29"/>
      <c r="C6" s="29"/>
    </row>
    <row r="7" spans="1:5" ht="17.25" x14ac:dyDescent="0.25">
      <c r="A7" s="5" t="s">
        <v>12</v>
      </c>
      <c r="B7" s="7">
        <v>2026</v>
      </c>
    </row>
    <row r="10" spans="1:5" ht="17.25" x14ac:dyDescent="0.25">
      <c r="A10" s="5" t="s">
        <v>13</v>
      </c>
      <c r="B10" s="7">
        <v>40</v>
      </c>
      <c r="E10" s="8" t="s">
        <v>14</v>
      </c>
    </row>
    <row r="11" spans="1:5" ht="17.25" x14ac:dyDescent="0.25">
      <c r="A11" s="5" t="s">
        <v>15</v>
      </c>
      <c r="B11" s="9">
        <v>8</v>
      </c>
      <c r="E11" s="8" t="s">
        <v>16</v>
      </c>
    </row>
    <row r="12" spans="1:5" ht="17.25" x14ac:dyDescent="0.25">
      <c r="A12" s="5" t="s">
        <v>17</v>
      </c>
      <c r="B12" s="6" t="s">
        <v>18</v>
      </c>
    </row>
  </sheetData>
  <mergeCells count="3">
    <mergeCell ref="B6:C6"/>
    <mergeCell ref="A1:C2"/>
    <mergeCell ref="D1:E2"/>
  </mergeCells>
  <dataValidations count="2">
    <dataValidation type="list" allowBlank="1" sqref="B10" xr:uid="{00000000-0002-0000-0100-000000000000}">
      <formula1>"40,44"</formula1>
    </dataValidation>
    <dataValidation type="list" allowBlank="1" sqref="B12" xr:uid="{00000000-0002-0000-0100-000001000000}">
      <formula1>"日,月,火,水,木,金,土"</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1"/>
  <sheetViews>
    <sheetView showGridLines="0" workbookViewId="0">
      <pane xSplit="1" ySplit="6" topLeftCell="B7" activePane="bottomRight" state="frozen"/>
      <selection pane="topRight"/>
      <selection pane="bottomLeft"/>
      <selection pane="bottomRight"/>
    </sheetView>
  </sheetViews>
  <sheetFormatPr defaultRowHeight="15" x14ac:dyDescent="0.25"/>
  <cols>
    <col min="1" max="1" width="11" customWidth="1"/>
    <col min="2" max="2" width="22" customWidth="1"/>
    <col min="3" max="3" width="12" customWidth="1"/>
  </cols>
  <sheetData>
    <row r="1" spans="1:3" ht="21.95" customHeight="1" x14ac:dyDescent="0.25">
      <c r="A1" s="30" t="s">
        <v>19</v>
      </c>
      <c r="B1" s="32" t="s">
        <v>20</v>
      </c>
      <c r="C1" s="31"/>
    </row>
    <row r="2" spans="1:3" ht="14.1" customHeight="1" x14ac:dyDescent="0.25">
      <c r="A2" s="31"/>
      <c r="B2" s="31"/>
      <c r="C2" s="31"/>
    </row>
    <row r="3" spans="1:3" ht="5.0999999999999996" customHeight="1" x14ac:dyDescent="0.25"/>
    <row r="4" spans="1:3" ht="15.75" x14ac:dyDescent="0.25">
      <c r="A4" s="2" t="s">
        <v>1</v>
      </c>
    </row>
    <row r="6" spans="1:3" ht="27.95" customHeight="1" x14ac:dyDescent="0.25">
      <c r="A6" s="10" t="s">
        <v>21</v>
      </c>
      <c r="B6" s="10" t="s">
        <v>22</v>
      </c>
      <c r="C6" s="10" t="s">
        <v>23</v>
      </c>
    </row>
    <row r="7" spans="1:3" ht="17.25" x14ac:dyDescent="0.25">
      <c r="A7" s="6"/>
      <c r="B7" s="6"/>
      <c r="C7" s="11"/>
    </row>
    <row r="8" spans="1:3" ht="17.25" x14ac:dyDescent="0.25">
      <c r="A8" s="6"/>
      <c r="B8" s="6"/>
      <c r="C8" s="11"/>
    </row>
    <row r="9" spans="1:3" ht="17.25" x14ac:dyDescent="0.25">
      <c r="A9" s="6"/>
      <c r="B9" s="6"/>
      <c r="C9" s="11"/>
    </row>
    <row r="10" spans="1:3" ht="17.25" x14ac:dyDescent="0.25">
      <c r="A10" s="6"/>
      <c r="B10" s="6"/>
      <c r="C10" s="11"/>
    </row>
    <row r="11" spans="1:3" ht="17.25" x14ac:dyDescent="0.25">
      <c r="A11" s="6"/>
      <c r="B11" s="6"/>
      <c r="C11" s="11"/>
    </row>
  </sheetData>
  <autoFilter ref="A6:C11" xr:uid="{00000000-0009-0000-0000-000002000000}"/>
  <mergeCells count="2">
    <mergeCell ref="B1:C2"/>
    <mergeCell ref="A1:A2"/>
  </mergeCells>
  <dataValidations count="1">
    <dataValidation type="list" allowBlank="1" sqref="C7:C11" xr:uid="{00000000-0002-0000-0200-000000000000}">
      <formula1>"正社員,パート,アルバイト,契約"</formula1>
    </dataValidation>
  </dataValidations>
  <printOptions horizontalCentered="1"/>
  <pageMargins left="0.59055118110236215" right="0.59055118110236215" top="0.59055118110236215" bottom="0.59055118110236215" header="0.3" footer="0.3"/>
  <pageSetup paperSize="9" fitToHeight="0" orientation="landscape"/>
  <headerFooter>
    <oddFooter>&amp;C&amp;8 そろばんノート v2026.10  sorobannote.com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506"/>
  <sheetViews>
    <sheetView showGridLines="0" workbookViewId="0">
      <pane ySplit="6" topLeftCell="A7" activePane="bottomLeft" state="frozen"/>
      <selection pane="bottomLeft"/>
    </sheetView>
  </sheetViews>
  <sheetFormatPr defaultRowHeight="15" x14ac:dyDescent="0.25"/>
  <cols>
    <col min="1" max="1" width="12" customWidth="1"/>
    <col min="2" max="2" width="18" customWidth="1"/>
    <col min="3" max="3" width="10" customWidth="1"/>
    <col min="4" max="4" width="6" customWidth="1"/>
    <col min="5" max="6" width="8" customWidth="1"/>
    <col min="7" max="7" width="9" customWidth="1"/>
    <col min="8" max="8" width="6" customWidth="1"/>
    <col min="9" max="10" width="9" customWidth="1"/>
    <col min="11" max="11" width="10" customWidth="1"/>
    <col min="12" max="13" width="9" customWidth="1"/>
    <col min="14" max="14" width="11" customWidth="1"/>
    <col min="15" max="15" width="10" customWidth="1"/>
    <col min="16" max="16" width="16" customWidth="1"/>
    <col min="17" max="17" width="8" customWidth="1"/>
    <col min="18" max="18" width="16" customWidth="1"/>
  </cols>
  <sheetData>
    <row r="1" spans="1:18" ht="21.95" customHeight="1" x14ac:dyDescent="0.25">
      <c r="A1" s="30" t="s">
        <v>24</v>
      </c>
      <c r="B1" s="31"/>
      <c r="C1" s="31"/>
      <c r="D1" s="31"/>
      <c r="E1" s="31"/>
      <c r="F1" s="31"/>
      <c r="G1" s="31"/>
      <c r="H1" s="31"/>
      <c r="I1" s="31"/>
      <c r="J1" s="31"/>
      <c r="K1" s="31"/>
      <c r="L1" s="31"/>
      <c r="M1" s="31"/>
      <c r="N1" s="31"/>
      <c r="O1" s="31"/>
      <c r="P1" s="31"/>
      <c r="Q1" s="32" t="s">
        <v>25</v>
      </c>
      <c r="R1" s="31"/>
    </row>
    <row r="2" spans="1:18" ht="14.1" customHeight="1" x14ac:dyDescent="0.25">
      <c r="A2" s="31"/>
      <c r="B2" s="31"/>
      <c r="C2" s="31"/>
      <c r="D2" s="31"/>
      <c r="E2" s="31"/>
      <c r="F2" s="31"/>
      <c r="G2" s="31"/>
      <c r="H2" s="31"/>
      <c r="I2" s="31"/>
      <c r="J2" s="31"/>
      <c r="K2" s="31"/>
      <c r="L2" s="31"/>
      <c r="M2" s="31"/>
      <c r="N2" s="31"/>
      <c r="O2" s="31"/>
      <c r="P2" s="31"/>
      <c r="Q2" s="31"/>
      <c r="R2" s="31"/>
    </row>
    <row r="3" spans="1:18" ht="5.0999999999999996" customHeight="1" x14ac:dyDescent="0.25"/>
    <row r="4" spans="1:18" ht="30" customHeight="1" x14ac:dyDescent="0.25">
      <c r="A4" s="33" t="s">
        <v>26</v>
      </c>
      <c r="B4" s="31"/>
      <c r="C4" s="31"/>
      <c r="D4" s="31"/>
      <c r="E4" s="31"/>
      <c r="F4" s="31"/>
      <c r="G4" s="31"/>
      <c r="H4" s="31"/>
      <c r="I4" s="31"/>
      <c r="J4" s="31"/>
      <c r="K4" s="31"/>
      <c r="L4" s="31"/>
      <c r="M4" s="31"/>
      <c r="N4" s="31"/>
      <c r="O4" s="31"/>
      <c r="P4" s="31"/>
      <c r="Q4" s="31"/>
      <c r="R4" s="31"/>
    </row>
    <row r="5" spans="1:18" x14ac:dyDescent="0.25">
      <c r="A5" s="31"/>
      <c r="B5" s="31"/>
      <c r="C5" s="31"/>
      <c r="D5" s="31"/>
      <c r="E5" s="31"/>
      <c r="F5" s="31"/>
      <c r="G5" s="31"/>
      <c r="H5" s="31"/>
      <c r="I5" s="31"/>
      <c r="J5" s="31"/>
      <c r="K5" s="31"/>
      <c r="L5" s="31"/>
      <c r="M5" s="31"/>
      <c r="N5" s="31"/>
      <c r="O5" s="31"/>
      <c r="P5" s="31"/>
      <c r="Q5" s="31"/>
      <c r="R5" s="31"/>
    </row>
    <row r="6" spans="1:18" ht="30" customHeight="1" x14ac:dyDescent="0.25">
      <c r="A6" s="10" t="s">
        <v>27</v>
      </c>
      <c r="B6" s="10" t="s">
        <v>28</v>
      </c>
      <c r="C6" s="10" t="s">
        <v>21</v>
      </c>
      <c r="D6" s="10" t="s">
        <v>29</v>
      </c>
      <c r="E6" s="10" t="s">
        <v>30</v>
      </c>
      <c r="F6" s="10" t="s">
        <v>31</v>
      </c>
      <c r="G6" s="10" t="s">
        <v>32</v>
      </c>
      <c r="H6" s="10" t="s">
        <v>33</v>
      </c>
      <c r="I6" s="10" t="s">
        <v>34</v>
      </c>
      <c r="J6" s="10" t="s">
        <v>35</v>
      </c>
      <c r="K6" s="10" t="s">
        <v>36</v>
      </c>
      <c r="L6" s="10" t="s">
        <v>37</v>
      </c>
      <c r="M6" s="10" t="s">
        <v>38</v>
      </c>
      <c r="N6" s="10" t="s">
        <v>39</v>
      </c>
      <c r="O6" s="10" t="s">
        <v>40</v>
      </c>
      <c r="P6" s="10" t="s">
        <v>41</v>
      </c>
      <c r="Q6" s="10" t="s">
        <v>42</v>
      </c>
      <c r="R6" s="10" t="s">
        <v>43</v>
      </c>
    </row>
    <row r="7" spans="1:18" ht="17.25" x14ac:dyDescent="0.25">
      <c r="A7" s="12"/>
      <c r="B7" s="6"/>
      <c r="C7" s="13" t="str">
        <f>IF($B7="","",IFERROR(INDEX(従業員マスタ!$A$7:$A$26,MATCH($B7,従業員マスタ!$B$7:$B$26,0)),""))</f>
        <v/>
      </c>
      <c r="D7" s="13" t="str">
        <f t="shared" ref="D7:D70" si="0">IF($A7="","",CHOOSE(WEEKDAY($A7),"日","月","火","水","木","金","土"))</f>
        <v/>
      </c>
      <c r="E7" s="14"/>
      <c r="F7" s="14"/>
      <c r="G7" s="15"/>
      <c r="H7" s="13" t="str">
        <f t="shared" ref="H7:H70" si="1">IF(OR($E7="",$F7=""),"",IF($F7&lt;$E7,1,0))</f>
        <v/>
      </c>
      <c r="I7" s="16" t="str">
        <f t="shared" ref="I7:I70" si="2">IF(OR($E7="",$F7=""),"",ROUND(($F7+$H7-$E7)*24-IF($G7="",0,$G7)/60,2))</f>
        <v/>
      </c>
      <c r="J7" s="16" t="str">
        <f t="shared" ref="J7:J70" si="3">IF($I7="","",IF($N7="法定休日",0,MIN($I7,$Q7)))</f>
        <v/>
      </c>
      <c r="K7" s="16" t="str">
        <f t="shared" ref="K7:K70" si="4">IF($I7="","",IF($N7="法定休日",0,MIN(MAX($I7-$Q7,0),MAX(8-$Q7,0))))</f>
        <v/>
      </c>
      <c r="L7" s="16" t="str">
        <f t="shared" ref="L7:L70" si="5">IF($I7="","",IF($N7="法定休日",0,MAX($I7-MAX($Q7,8),0)))</f>
        <v/>
      </c>
      <c r="M7" s="16" t="str">
        <f t="shared" ref="M7:M70" si="6">IF(OR($E7="",$F7=""),"",ROUND(MAX(0,MIN($F7+$H7,29/24)-MAX($E7,22/24))*24,2))</f>
        <v/>
      </c>
      <c r="N7" s="11"/>
      <c r="O7" s="16" t="str">
        <f t="shared" ref="O7:O70" si="7">IF($I7="","",IF($N7="法定休日",$I7,0))</f>
        <v/>
      </c>
      <c r="P7" s="8" t="str">
        <f t="shared" ref="P7:P70" si="8">IF(OR($C7="",$A7=""),"",$C7&amp;"-"&amp;TEXT($A7,"yyyymmdd"))</f>
        <v/>
      </c>
      <c r="Q7" s="17" t="str">
        <f>IF($C7="","",IF(AND(ISNUMBER(IFERROR(INDEX(従業員マスタ!$S$7:$S$26,MATCH($C7,従業員マスタ!$A$7:$A$26,0)),"")),IFERROR(INDEX(従業員マスタ!$S$7:$S$26,MATCH($C7,従業員マスタ!$A$7:$A$26,0)),"")&gt;0,ISNUMBER(IFERROR(INDEX(従業員マスタ!$T$7:$T$26,MATCH($C7,従業員マスタ!$A$7:$A$26,0)),"")),IFERROR(INDEX(従業員マスタ!$T$7:$T$26,MATCH($C7,従業員マスタ!$A$7:$A$26,0)),"")&gt;0),ROUND(IFERROR(INDEX(従業員マスタ!$T$7:$T$26,MATCH($C7,従業員マスタ!$A$7:$A$26,0)),"")/IFERROR(INDEX(従業員マスタ!$S$7:$S$26,MATCH($C7,従業員マスタ!$A$7:$A$26,0)),""),2),設定!$B$11))</f>
        <v/>
      </c>
      <c r="R7" s="6"/>
    </row>
    <row r="8" spans="1:18" ht="17.25" x14ac:dyDescent="0.25">
      <c r="A8" s="12"/>
      <c r="B8" s="6"/>
      <c r="C8" s="13" t="str">
        <f>IF($B8="","",IFERROR(INDEX(従業員マスタ!$A$7:$A$26,MATCH($B8,従業員マスタ!$B$7:$B$26,0)),""))</f>
        <v/>
      </c>
      <c r="D8" s="13" t="str">
        <f t="shared" si="0"/>
        <v/>
      </c>
      <c r="E8" s="14"/>
      <c r="F8" s="14"/>
      <c r="G8" s="15"/>
      <c r="H8" s="13" t="str">
        <f t="shared" si="1"/>
        <v/>
      </c>
      <c r="I8" s="16" t="str">
        <f t="shared" si="2"/>
        <v/>
      </c>
      <c r="J8" s="16" t="str">
        <f t="shared" si="3"/>
        <v/>
      </c>
      <c r="K8" s="16" t="str">
        <f t="shared" si="4"/>
        <v/>
      </c>
      <c r="L8" s="16" t="str">
        <f t="shared" si="5"/>
        <v/>
      </c>
      <c r="M8" s="16" t="str">
        <f t="shared" si="6"/>
        <v/>
      </c>
      <c r="N8" s="11"/>
      <c r="O8" s="16" t="str">
        <f t="shared" si="7"/>
        <v/>
      </c>
      <c r="P8" s="8" t="str">
        <f t="shared" si="8"/>
        <v/>
      </c>
      <c r="Q8" s="17" t="str">
        <f>IF($C8="","",IF(AND(ISNUMBER(IFERROR(INDEX(従業員マスタ!$S$7:$S$26,MATCH($C8,従業員マスタ!$A$7:$A$26,0)),"")),IFERROR(INDEX(従業員マスタ!$S$7:$S$26,MATCH($C8,従業員マスタ!$A$7:$A$26,0)),"")&gt;0,ISNUMBER(IFERROR(INDEX(従業員マスタ!$T$7:$T$26,MATCH($C8,従業員マスタ!$A$7:$A$26,0)),"")),IFERROR(INDEX(従業員マスタ!$T$7:$T$26,MATCH($C8,従業員マスタ!$A$7:$A$26,0)),"")&gt;0),ROUND(IFERROR(INDEX(従業員マスタ!$T$7:$T$26,MATCH($C8,従業員マスタ!$A$7:$A$26,0)),"")/IFERROR(INDEX(従業員マスタ!$S$7:$S$26,MATCH($C8,従業員マスタ!$A$7:$A$26,0)),""),2),設定!$B$11))</f>
        <v/>
      </c>
      <c r="R8" s="6"/>
    </row>
    <row r="9" spans="1:18" ht="17.25" x14ac:dyDescent="0.25">
      <c r="A9" s="12"/>
      <c r="B9" s="6"/>
      <c r="C9" s="13" t="str">
        <f>IF($B9="","",IFERROR(INDEX(従業員マスタ!$A$7:$A$26,MATCH($B9,従業員マスタ!$B$7:$B$26,0)),""))</f>
        <v/>
      </c>
      <c r="D9" s="13" t="str">
        <f t="shared" si="0"/>
        <v/>
      </c>
      <c r="E9" s="14"/>
      <c r="F9" s="14"/>
      <c r="G9" s="15"/>
      <c r="H9" s="13" t="str">
        <f t="shared" si="1"/>
        <v/>
      </c>
      <c r="I9" s="16" t="str">
        <f t="shared" si="2"/>
        <v/>
      </c>
      <c r="J9" s="16" t="str">
        <f t="shared" si="3"/>
        <v/>
      </c>
      <c r="K9" s="16" t="str">
        <f t="shared" si="4"/>
        <v/>
      </c>
      <c r="L9" s="16" t="str">
        <f t="shared" si="5"/>
        <v/>
      </c>
      <c r="M9" s="16" t="str">
        <f t="shared" si="6"/>
        <v/>
      </c>
      <c r="N9" s="11"/>
      <c r="O9" s="16" t="str">
        <f t="shared" si="7"/>
        <v/>
      </c>
      <c r="P9" s="8" t="str">
        <f t="shared" si="8"/>
        <v/>
      </c>
      <c r="Q9" s="17" t="str">
        <f>IF($C9="","",IF(AND(ISNUMBER(IFERROR(INDEX(従業員マスタ!$S$7:$S$26,MATCH($C9,従業員マスタ!$A$7:$A$26,0)),"")),IFERROR(INDEX(従業員マスタ!$S$7:$S$26,MATCH($C9,従業員マスタ!$A$7:$A$26,0)),"")&gt;0,ISNUMBER(IFERROR(INDEX(従業員マスタ!$T$7:$T$26,MATCH($C9,従業員マスタ!$A$7:$A$26,0)),"")),IFERROR(INDEX(従業員マスタ!$T$7:$T$26,MATCH($C9,従業員マスタ!$A$7:$A$26,0)),"")&gt;0),ROUND(IFERROR(INDEX(従業員マスタ!$T$7:$T$26,MATCH($C9,従業員マスタ!$A$7:$A$26,0)),"")/IFERROR(INDEX(従業員マスタ!$S$7:$S$26,MATCH($C9,従業員マスタ!$A$7:$A$26,0)),""),2),設定!$B$11))</f>
        <v/>
      </c>
      <c r="R9" s="6"/>
    </row>
    <row r="10" spans="1:18" ht="17.25" x14ac:dyDescent="0.25">
      <c r="A10" s="12"/>
      <c r="B10" s="6"/>
      <c r="C10" s="13" t="str">
        <f>IF($B10="","",IFERROR(INDEX(従業員マスタ!$A$7:$A$26,MATCH($B10,従業員マスタ!$B$7:$B$26,0)),""))</f>
        <v/>
      </c>
      <c r="D10" s="13" t="str">
        <f t="shared" si="0"/>
        <v/>
      </c>
      <c r="E10" s="14"/>
      <c r="F10" s="14"/>
      <c r="G10" s="15"/>
      <c r="H10" s="13" t="str">
        <f t="shared" si="1"/>
        <v/>
      </c>
      <c r="I10" s="16" t="str">
        <f t="shared" si="2"/>
        <v/>
      </c>
      <c r="J10" s="16" t="str">
        <f t="shared" si="3"/>
        <v/>
      </c>
      <c r="K10" s="16" t="str">
        <f t="shared" si="4"/>
        <v/>
      </c>
      <c r="L10" s="16" t="str">
        <f t="shared" si="5"/>
        <v/>
      </c>
      <c r="M10" s="16" t="str">
        <f t="shared" si="6"/>
        <v/>
      </c>
      <c r="N10" s="11"/>
      <c r="O10" s="16" t="str">
        <f t="shared" si="7"/>
        <v/>
      </c>
      <c r="P10" s="8" t="str">
        <f t="shared" si="8"/>
        <v/>
      </c>
      <c r="Q10" s="17" t="str">
        <f>IF($C10="","",IF(AND(ISNUMBER(IFERROR(INDEX(従業員マスタ!$S$7:$S$26,MATCH($C10,従業員マスタ!$A$7:$A$26,0)),"")),IFERROR(INDEX(従業員マスタ!$S$7:$S$26,MATCH($C10,従業員マスタ!$A$7:$A$26,0)),"")&gt;0,ISNUMBER(IFERROR(INDEX(従業員マスタ!$T$7:$T$26,MATCH($C10,従業員マスタ!$A$7:$A$26,0)),"")),IFERROR(INDEX(従業員マスタ!$T$7:$T$26,MATCH($C10,従業員マスタ!$A$7:$A$26,0)),"")&gt;0),ROUND(IFERROR(INDEX(従業員マスタ!$T$7:$T$26,MATCH($C10,従業員マスタ!$A$7:$A$26,0)),"")/IFERROR(INDEX(従業員マスタ!$S$7:$S$26,MATCH($C10,従業員マスタ!$A$7:$A$26,0)),""),2),設定!$B$11))</f>
        <v/>
      </c>
      <c r="R10" s="6"/>
    </row>
    <row r="11" spans="1:18" ht="17.25" x14ac:dyDescent="0.25">
      <c r="A11" s="12"/>
      <c r="B11" s="6"/>
      <c r="C11" s="13" t="str">
        <f>IF($B11="","",IFERROR(INDEX(従業員マスタ!$A$7:$A$26,MATCH($B11,従業員マスタ!$B$7:$B$26,0)),""))</f>
        <v/>
      </c>
      <c r="D11" s="13" t="str">
        <f t="shared" si="0"/>
        <v/>
      </c>
      <c r="E11" s="14"/>
      <c r="F11" s="14"/>
      <c r="G11" s="15"/>
      <c r="H11" s="13" t="str">
        <f t="shared" si="1"/>
        <v/>
      </c>
      <c r="I11" s="16" t="str">
        <f t="shared" si="2"/>
        <v/>
      </c>
      <c r="J11" s="16" t="str">
        <f t="shared" si="3"/>
        <v/>
      </c>
      <c r="K11" s="16" t="str">
        <f t="shared" si="4"/>
        <v/>
      </c>
      <c r="L11" s="16" t="str">
        <f t="shared" si="5"/>
        <v/>
      </c>
      <c r="M11" s="16" t="str">
        <f t="shared" si="6"/>
        <v/>
      </c>
      <c r="N11" s="11"/>
      <c r="O11" s="16" t="str">
        <f t="shared" si="7"/>
        <v/>
      </c>
      <c r="P11" s="8" t="str">
        <f t="shared" si="8"/>
        <v/>
      </c>
      <c r="Q11" s="17" t="str">
        <f>IF($C11="","",IF(AND(ISNUMBER(IFERROR(INDEX(従業員マスタ!$S$7:$S$26,MATCH($C11,従業員マスタ!$A$7:$A$26,0)),"")),IFERROR(INDEX(従業員マスタ!$S$7:$S$26,MATCH($C11,従業員マスタ!$A$7:$A$26,0)),"")&gt;0,ISNUMBER(IFERROR(INDEX(従業員マスタ!$T$7:$T$26,MATCH($C11,従業員マスタ!$A$7:$A$26,0)),"")),IFERROR(INDEX(従業員マスタ!$T$7:$T$26,MATCH($C11,従業員マスタ!$A$7:$A$26,0)),"")&gt;0),ROUND(IFERROR(INDEX(従業員マスタ!$T$7:$T$26,MATCH($C11,従業員マスタ!$A$7:$A$26,0)),"")/IFERROR(INDEX(従業員マスタ!$S$7:$S$26,MATCH($C11,従業員マスタ!$A$7:$A$26,0)),""),2),設定!$B$11))</f>
        <v/>
      </c>
      <c r="R11" s="6"/>
    </row>
    <row r="12" spans="1:18" ht="17.25" x14ac:dyDescent="0.25">
      <c r="A12" s="12"/>
      <c r="B12" s="6"/>
      <c r="C12" s="13" t="str">
        <f>IF($B12="","",IFERROR(INDEX(従業員マスタ!$A$7:$A$26,MATCH($B12,従業員マスタ!$B$7:$B$26,0)),""))</f>
        <v/>
      </c>
      <c r="D12" s="13" t="str">
        <f t="shared" si="0"/>
        <v/>
      </c>
      <c r="E12" s="14"/>
      <c r="F12" s="14"/>
      <c r="G12" s="15"/>
      <c r="H12" s="13" t="str">
        <f t="shared" si="1"/>
        <v/>
      </c>
      <c r="I12" s="16" t="str">
        <f t="shared" si="2"/>
        <v/>
      </c>
      <c r="J12" s="16" t="str">
        <f t="shared" si="3"/>
        <v/>
      </c>
      <c r="K12" s="16" t="str">
        <f t="shared" si="4"/>
        <v/>
      </c>
      <c r="L12" s="16" t="str">
        <f t="shared" si="5"/>
        <v/>
      </c>
      <c r="M12" s="16" t="str">
        <f t="shared" si="6"/>
        <v/>
      </c>
      <c r="N12" s="11"/>
      <c r="O12" s="16" t="str">
        <f t="shared" si="7"/>
        <v/>
      </c>
      <c r="P12" s="8" t="str">
        <f t="shared" si="8"/>
        <v/>
      </c>
      <c r="Q12" s="17" t="str">
        <f>IF($C12="","",IF(AND(ISNUMBER(IFERROR(INDEX(従業員マスタ!$S$7:$S$26,MATCH($C12,従業員マスタ!$A$7:$A$26,0)),"")),IFERROR(INDEX(従業員マスタ!$S$7:$S$26,MATCH($C12,従業員マスタ!$A$7:$A$26,0)),"")&gt;0,ISNUMBER(IFERROR(INDEX(従業員マスタ!$T$7:$T$26,MATCH($C12,従業員マスタ!$A$7:$A$26,0)),"")),IFERROR(INDEX(従業員マスタ!$T$7:$T$26,MATCH($C12,従業員マスタ!$A$7:$A$26,0)),"")&gt;0),ROUND(IFERROR(INDEX(従業員マスタ!$T$7:$T$26,MATCH($C12,従業員マスタ!$A$7:$A$26,0)),"")/IFERROR(INDEX(従業員マスタ!$S$7:$S$26,MATCH($C12,従業員マスタ!$A$7:$A$26,0)),""),2),設定!$B$11))</f>
        <v/>
      </c>
      <c r="R12" s="6"/>
    </row>
    <row r="13" spans="1:18" ht="17.25" x14ac:dyDescent="0.25">
      <c r="A13" s="12"/>
      <c r="B13" s="6"/>
      <c r="C13" s="13" t="str">
        <f>IF($B13="","",IFERROR(INDEX(従業員マスタ!$A$7:$A$26,MATCH($B13,従業員マスタ!$B$7:$B$26,0)),""))</f>
        <v/>
      </c>
      <c r="D13" s="13" t="str">
        <f t="shared" si="0"/>
        <v/>
      </c>
      <c r="E13" s="14"/>
      <c r="F13" s="14"/>
      <c r="G13" s="15"/>
      <c r="H13" s="13" t="str">
        <f t="shared" si="1"/>
        <v/>
      </c>
      <c r="I13" s="16" t="str">
        <f t="shared" si="2"/>
        <v/>
      </c>
      <c r="J13" s="16" t="str">
        <f t="shared" si="3"/>
        <v/>
      </c>
      <c r="K13" s="16" t="str">
        <f t="shared" si="4"/>
        <v/>
      </c>
      <c r="L13" s="16" t="str">
        <f t="shared" si="5"/>
        <v/>
      </c>
      <c r="M13" s="16" t="str">
        <f t="shared" si="6"/>
        <v/>
      </c>
      <c r="N13" s="11"/>
      <c r="O13" s="16" t="str">
        <f t="shared" si="7"/>
        <v/>
      </c>
      <c r="P13" s="8" t="str">
        <f t="shared" si="8"/>
        <v/>
      </c>
      <c r="Q13" s="17" t="str">
        <f>IF($C13="","",IF(AND(ISNUMBER(IFERROR(INDEX(従業員マスタ!$S$7:$S$26,MATCH($C13,従業員マスタ!$A$7:$A$26,0)),"")),IFERROR(INDEX(従業員マスタ!$S$7:$S$26,MATCH($C13,従業員マスタ!$A$7:$A$26,0)),"")&gt;0,ISNUMBER(IFERROR(INDEX(従業員マスタ!$T$7:$T$26,MATCH($C13,従業員マスタ!$A$7:$A$26,0)),"")),IFERROR(INDEX(従業員マスタ!$T$7:$T$26,MATCH($C13,従業員マスタ!$A$7:$A$26,0)),"")&gt;0),ROUND(IFERROR(INDEX(従業員マスタ!$T$7:$T$26,MATCH($C13,従業員マスタ!$A$7:$A$26,0)),"")/IFERROR(INDEX(従業員マスタ!$S$7:$S$26,MATCH($C13,従業員マスタ!$A$7:$A$26,0)),""),2),設定!$B$11))</f>
        <v/>
      </c>
      <c r="R13" s="6"/>
    </row>
    <row r="14" spans="1:18" ht="17.25" x14ac:dyDescent="0.25">
      <c r="A14" s="12"/>
      <c r="B14" s="6"/>
      <c r="C14" s="13" t="str">
        <f>IF($B14="","",IFERROR(INDEX(従業員マスタ!$A$7:$A$26,MATCH($B14,従業員マスタ!$B$7:$B$26,0)),""))</f>
        <v/>
      </c>
      <c r="D14" s="13" t="str">
        <f t="shared" si="0"/>
        <v/>
      </c>
      <c r="E14" s="14"/>
      <c r="F14" s="14"/>
      <c r="G14" s="15"/>
      <c r="H14" s="13" t="str">
        <f t="shared" si="1"/>
        <v/>
      </c>
      <c r="I14" s="16" t="str">
        <f t="shared" si="2"/>
        <v/>
      </c>
      <c r="J14" s="16" t="str">
        <f t="shared" si="3"/>
        <v/>
      </c>
      <c r="K14" s="16" t="str">
        <f t="shared" si="4"/>
        <v/>
      </c>
      <c r="L14" s="16" t="str">
        <f t="shared" si="5"/>
        <v/>
      </c>
      <c r="M14" s="16" t="str">
        <f t="shared" si="6"/>
        <v/>
      </c>
      <c r="N14" s="11"/>
      <c r="O14" s="16" t="str">
        <f t="shared" si="7"/>
        <v/>
      </c>
      <c r="P14" s="8" t="str">
        <f t="shared" si="8"/>
        <v/>
      </c>
      <c r="Q14" s="17" t="str">
        <f>IF($C14="","",IF(AND(ISNUMBER(IFERROR(INDEX(従業員マスタ!$S$7:$S$26,MATCH($C14,従業員マスタ!$A$7:$A$26,0)),"")),IFERROR(INDEX(従業員マスタ!$S$7:$S$26,MATCH($C14,従業員マスタ!$A$7:$A$26,0)),"")&gt;0,ISNUMBER(IFERROR(INDEX(従業員マスタ!$T$7:$T$26,MATCH($C14,従業員マスタ!$A$7:$A$26,0)),"")),IFERROR(INDEX(従業員マスタ!$T$7:$T$26,MATCH($C14,従業員マスタ!$A$7:$A$26,0)),"")&gt;0),ROUND(IFERROR(INDEX(従業員マスタ!$T$7:$T$26,MATCH($C14,従業員マスタ!$A$7:$A$26,0)),"")/IFERROR(INDEX(従業員マスタ!$S$7:$S$26,MATCH($C14,従業員マスタ!$A$7:$A$26,0)),""),2),設定!$B$11))</f>
        <v/>
      </c>
      <c r="R14" s="6"/>
    </row>
    <row r="15" spans="1:18" ht="17.25" x14ac:dyDescent="0.25">
      <c r="A15" s="12"/>
      <c r="B15" s="6"/>
      <c r="C15" s="13" t="str">
        <f>IF($B15="","",IFERROR(INDEX(従業員マスタ!$A$7:$A$26,MATCH($B15,従業員マスタ!$B$7:$B$26,0)),""))</f>
        <v/>
      </c>
      <c r="D15" s="13" t="str">
        <f t="shared" si="0"/>
        <v/>
      </c>
      <c r="E15" s="14"/>
      <c r="F15" s="14"/>
      <c r="G15" s="15"/>
      <c r="H15" s="13" t="str">
        <f t="shared" si="1"/>
        <v/>
      </c>
      <c r="I15" s="16" t="str">
        <f t="shared" si="2"/>
        <v/>
      </c>
      <c r="J15" s="16" t="str">
        <f t="shared" si="3"/>
        <v/>
      </c>
      <c r="K15" s="16" t="str">
        <f t="shared" si="4"/>
        <v/>
      </c>
      <c r="L15" s="16" t="str">
        <f t="shared" si="5"/>
        <v/>
      </c>
      <c r="M15" s="16" t="str">
        <f t="shared" si="6"/>
        <v/>
      </c>
      <c r="N15" s="11"/>
      <c r="O15" s="16" t="str">
        <f t="shared" si="7"/>
        <v/>
      </c>
      <c r="P15" s="8" t="str">
        <f t="shared" si="8"/>
        <v/>
      </c>
      <c r="Q15" s="17" t="str">
        <f>IF($C15="","",IF(AND(ISNUMBER(IFERROR(INDEX(従業員マスタ!$S$7:$S$26,MATCH($C15,従業員マスタ!$A$7:$A$26,0)),"")),IFERROR(INDEX(従業員マスタ!$S$7:$S$26,MATCH($C15,従業員マスタ!$A$7:$A$26,0)),"")&gt;0,ISNUMBER(IFERROR(INDEX(従業員マスタ!$T$7:$T$26,MATCH($C15,従業員マスタ!$A$7:$A$26,0)),"")),IFERROR(INDEX(従業員マスタ!$T$7:$T$26,MATCH($C15,従業員マスタ!$A$7:$A$26,0)),"")&gt;0),ROUND(IFERROR(INDEX(従業員マスタ!$T$7:$T$26,MATCH($C15,従業員マスタ!$A$7:$A$26,0)),"")/IFERROR(INDEX(従業員マスタ!$S$7:$S$26,MATCH($C15,従業員マスタ!$A$7:$A$26,0)),""),2),設定!$B$11))</f>
        <v/>
      </c>
      <c r="R15" s="6"/>
    </row>
    <row r="16" spans="1:18" ht="17.25" x14ac:dyDescent="0.25">
      <c r="A16" s="12"/>
      <c r="B16" s="6"/>
      <c r="C16" s="13" t="str">
        <f>IF($B16="","",IFERROR(INDEX(従業員マスタ!$A$7:$A$26,MATCH($B16,従業員マスタ!$B$7:$B$26,0)),""))</f>
        <v/>
      </c>
      <c r="D16" s="13" t="str">
        <f t="shared" si="0"/>
        <v/>
      </c>
      <c r="E16" s="14"/>
      <c r="F16" s="14"/>
      <c r="G16" s="15"/>
      <c r="H16" s="13" t="str">
        <f t="shared" si="1"/>
        <v/>
      </c>
      <c r="I16" s="16" t="str">
        <f t="shared" si="2"/>
        <v/>
      </c>
      <c r="J16" s="16" t="str">
        <f t="shared" si="3"/>
        <v/>
      </c>
      <c r="K16" s="16" t="str">
        <f t="shared" si="4"/>
        <v/>
      </c>
      <c r="L16" s="16" t="str">
        <f t="shared" si="5"/>
        <v/>
      </c>
      <c r="M16" s="16" t="str">
        <f t="shared" si="6"/>
        <v/>
      </c>
      <c r="N16" s="11"/>
      <c r="O16" s="16" t="str">
        <f t="shared" si="7"/>
        <v/>
      </c>
      <c r="P16" s="8" t="str">
        <f t="shared" si="8"/>
        <v/>
      </c>
      <c r="Q16" s="17" t="str">
        <f>IF($C16="","",IF(AND(ISNUMBER(IFERROR(INDEX(従業員マスタ!$S$7:$S$26,MATCH($C16,従業員マスタ!$A$7:$A$26,0)),"")),IFERROR(INDEX(従業員マスタ!$S$7:$S$26,MATCH($C16,従業員マスタ!$A$7:$A$26,0)),"")&gt;0,ISNUMBER(IFERROR(INDEX(従業員マスタ!$T$7:$T$26,MATCH($C16,従業員マスタ!$A$7:$A$26,0)),"")),IFERROR(INDEX(従業員マスタ!$T$7:$T$26,MATCH($C16,従業員マスタ!$A$7:$A$26,0)),"")&gt;0),ROUND(IFERROR(INDEX(従業員マスタ!$T$7:$T$26,MATCH($C16,従業員マスタ!$A$7:$A$26,0)),"")/IFERROR(INDEX(従業員マスタ!$S$7:$S$26,MATCH($C16,従業員マスタ!$A$7:$A$26,0)),""),2),設定!$B$11))</f>
        <v/>
      </c>
      <c r="R16" s="6"/>
    </row>
    <row r="17" spans="1:18" ht="17.25" x14ac:dyDescent="0.25">
      <c r="A17" s="12"/>
      <c r="B17" s="6"/>
      <c r="C17" s="13" t="str">
        <f>IF($B17="","",IFERROR(INDEX(従業員マスタ!$A$7:$A$26,MATCH($B17,従業員マスタ!$B$7:$B$26,0)),""))</f>
        <v/>
      </c>
      <c r="D17" s="13" t="str">
        <f t="shared" si="0"/>
        <v/>
      </c>
      <c r="E17" s="14"/>
      <c r="F17" s="14"/>
      <c r="G17" s="15"/>
      <c r="H17" s="13" t="str">
        <f t="shared" si="1"/>
        <v/>
      </c>
      <c r="I17" s="16" t="str">
        <f t="shared" si="2"/>
        <v/>
      </c>
      <c r="J17" s="16" t="str">
        <f t="shared" si="3"/>
        <v/>
      </c>
      <c r="K17" s="16" t="str">
        <f t="shared" si="4"/>
        <v/>
      </c>
      <c r="L17" s="16" t="str">
        <f t="shared" si="5"/>
        <v/>
      </c>
      <c r="M17" s="16" t="str">
        <f t="shared" si="6"/>
        <v/>
      </c>
      <c r="N17" s="11"/>
      <c r="O17" s="16" t="str">
        <f t="shared" si="7"/>
        <v/>
      </c>
      <c r="P17" s="8" t="str">
        <f t="shared" si="8"/>
        <v/>
      </c>
      <c r="Q17" s="17" t="str">
        <f>IF($C17="","",IF(AND(ISNUMBER(IFERROR(INDEX(従業員マスタ!$S$7:$S$26,MATCH($C17,従業員マスタ!$A$7:$A$26,0)),"")),IFERROR(INDEX(従業員マスタ!$S$7:$S$26,MATCH($C17,従業員マスタ!$A$7:$A$26,0)),"")&gt;0,ISNUMBER(IFERROR(INDEX(従業員マスタ!$T$7:$T$26,MATCH($C17,従業員マスタ!$A$7:$A$26,0)),"")),IFERROR(INDEX(従業員マスタ!$T$7:$T$26,MATCH($C17,従業員マスタ!$A$7:$A$26,0)),"")&gt;0),ROUND(IFERROR(INDEX(従業員マスタ!$T$7:$T$26,MATCH($C17,従業員マスタ!$A$7:$A$26,0)),"")/IFERROR(INDEX(従業員マスタ!$S$7:$S$26,MATCH($C17,従業員マスタ!$A$7:$A$26,0)),""),2),設定!$B$11))</f>
        <v/>
      </c>
      <c r="R17" s="6"/>
    </row>
    <row r="18" spans="1:18" ht="17.25" x14ac:dyDescent="0.25">
      <c r="A18" s="12"/>
      <c r="B18" s="6"/>
      <c r="C18" s="13" t="str">
        <f>IF($B18="","",IFERROR(INDEX(従業員マスタ!$A$7:$A$26,MATCH($B18,従業員マスタ!$B$7:$B$26,0)),""))</f>
        <v/>
      </c>
      <c r="D18" s="13" t="str">
        <f t="shared" si="0"/>
        <v/>
      </c>
      <c r="E18" s="14"/>
      <c r="F18" s="14"/>
      <c r="G18" s="15"/>
      <c r="H18" s="13" t="str">
        <f t="shared" si="1"/>
        <v/>
      </c>
      <c r="I18" s="16" t="str">
        <f t="shared" si="2"/>
        <v/>
      </c>
      <c r="J18" s="16" t="str">
        <f t="shared" si="3"/>
        <v/>
      </c>
      <c r="K18" s="16" t="str">
        <f t="shared" si="4"/>
        <v/>
      </c>
      <c r="L18" s="16" t="str">
        <f t="shared" si="5"/>
        <v/>
      </c>
      <c r="M18" s="16" t="str">
        <f t="shared" si="6"/>
        <v/>
      </c>
      <c r="N18" s="11"/>
      <c r="O18" s="16" t="str">
        <f t="shared" si="7"/>
        <v/>
      </c>
      <c r="P18" s="8" t="str">
        <f t="shared" si="8"/>
        <v/>
      </c>
      <c r="Q18" s="17" t="str">
        <f>IF($C18="","",IF(AND(ISNUMBER(IFERROR(INDEX(従業員マスタ!$S$7:$S$26,MATCH($C18,従業員マスタ!$A$7:$A$26,0)),"")),IFERROR(INDEX(従業員マスタ!$S$7:$S$26,MATCH($C18,従業員マスタ!$A$7:$A$26,0)),"")&gt;0,ISNUMBER(IFERROR(INDEX(従業員マスタ!$T$7:$T$26,MATCH($C18,従業員マスタ!$A$7:$A$26,0)),"")),IFERROR(INDEX(従業員マスタ!$T$7:$T$26,MATCH($C18,従業員マスタ!$A$7:$A$26,0)),"")&gt;0),ROUND(IFERROR(INDEX(従業員マスタ!$T$7:$T$26,MATCH($C18,従業員マスタ!$A$7:$A$26,0)),"")/IFERROR(INDEX(従業員マスタ!$S$7:$S$26,MATCH($C18,従業員マスタ!$A$7:$A$26,0)),""),2),設定!$B$11))</f>
        <v/>
      </c>
      <c r="R18" s="6"/>
    </row>
    <row r="19" spans="1:18" ht="17.25" x14ac:dyDescent="0.25">
      <c r="A19" s="12"/>
      <c r="B19" s="6"/>
      <c r="C19" s="13" t="str">
        <f>IF($B19="","",IFERROR(INDEX(従業員マスタ!$A$7:$A$26,MATCH($B19,従業員マスタ!$B$7:$B$26,0)),""))</f>
        <v/>
      </c>
      <c r="D19" s="13" t="str">
        <f t="shared" si="0"/>
        <v/>
      </c>
      <c r="E19" s="14"/>
      <c r="F19" s="14"/>
      <c r="G19" s="15"/>
      <c r="H19" s="13" t="str">
        <f t="shared" si="1"/>
        <v/>
      </c>
      <c r="I19" s="16" t="str">
        <f t="shared" si="2"/>
        <v/>
      </c>
      <c r="J19" s="16" t="str">
        <f t="shared" si="3"/>
        <v/>
      </c>
      <c r="K19" s="16" t="str">
        <f t="shared" si="4"/>
        <v/>
      </c>
      <c r="L19" s="16" t="str">
        <f t="shared" si="5"/>
        <v/>
      </c>
      <c r="M19" s="16" t="str">
        <f t="shared" si="6"/>
        <v/>
      </c>
      <c r="N19" s="11"/>
      <c r="O19" s="16" t="str">
        <f t="shared" si="7"/>
        <v/>
      </c>
      <c r="P19" s="8" t="str">
        <f t="shared" si="8"/>
        <v/>
      </c>
      <c r="Q19" s="17" t="str">
        <f>IF($C19="","",IF(AND(ISNUMBER(IFERROR(INDEX(従業員マスタ!$S$7:$S$26,MATCH($C19,従業員マスタ!$A$7:$A$26,0)),"")),IFERROR(INDEX(従業員マスタ!$S$7:$S$26,MATCH($C19,従業員マスタ!$A$7:$A$26,0)),"")&gt;0,ISNUMBER(IFERROR(INDEX(従業員マスタ!$T$7:$T$26,MATCH($C19,従業員マスタ!$A$7:$A$26,0)),"")),IFERROR(INDEX(従業員マスタ!$T$7:$T$26,MATCH($C19,従業員マスタ!$A$7:$A$26,0)),"")&gt;0),ROUND(IFERROR(INDEX(従業員マスタ!$T$7:$T$26,MATCH($C19,従業員マスタ!$A$7:$A$26,0)),"")/IFERROR(INDEX(従業員マスタ!$S$7:$S$26,MATCH($C19,従業員マスタ!$A$7:$A$26,0)),""),2),設定!$B$11))</f>
        <v/>
      </c>
      <c r="R19" s="6"/>
    </row>
    <row r="20" spans="1:18" ht="17.25" x14ac:dyDescent="0.25">
      <c r="A20" s="12"/>
      <c r="B20" s="6"/>
      <c r="C20" s="13" t="str">
        <f>IF($B20="","",IFERROR(INDEX(従業員マスタ!$A$7:$A$26,MATCH($B20,従業員マスタ!$B$7:$B$26,0)),""))</f>
        <v/>
      </c>
      <c r="D20" s="13" t="str">
        <f t="shared" si="0"/>
        <v/>
      </c>
      <c r="E20" s="14"/>
      <c r="F20" s="14"/>
      <c r="G20" s="15"/>
      <c r="H20" s="13" t="str">
        <f t="shared" si="1"/>
        <v/>
      </c>
      <c r="I20" s="16" t="str">
        <f t="shared" si="2"/>
        <v/>
      </c>
      <c r="J20" s="16" t="str">
        <f t="shared" si="3"/>
        <v/>
      </c>
      <c r="K20" s="16" t="str">
        <f t="shared" si="4"/>
        <v/>
      </c>
      <c r="L20" s="16" t="str">
        <f t="shared" si="5"/>
        <v/>
      </c>
      <c r="M20" s="16" t="str">
        <f t="shared" si="6"/>
        <v/>
      </c>
      <c r="N20" s="11"/>
      <c r="O20" s="16" t="str">
        <f t="shared" si="7"/>
        <v/>
      </c>
      <c r="P20" s="8" t="str">
        <f t="shared" si="8"/>
        <v/>
      </c>
      <c r="Q20" s="17" t="str">
        <f>IF($C20="","",IF(AND(ISNUMBER(IFERROR(INDEX(従業員マスタ!$S$7:$S$26,MATCH($C20,従業員マスタ!$A$7:$A$26,0)),"")),IFERROR(INDEX(従業員マスタ!$S$7:$S$26,MATCH($C20,従業員マスタ!$A$7:$A$26,0)),"")&gt;0,ISNUMBER(IFERROR(INDEX(従業員マスタ!$T$7:$T$26,MATCH($C20,従業員マスタ!$A$7:$A$26,0)),"")),IFERROR(INDEX(従業員マスタ!$T$7:$T$26,MATCH($C20,従業員マスタ!$A$7:$A$26,0)),"")&gt;0),ROUND(IFERROR(INDEX(従業員マスタ!$T$7:$T$26,MATCH($C20,従業員マスタ!$A$7:$A$26,0)),"")/IFERROR(INDEX(従業員マスタ!$S$7:$S$26,MATCH($C20,従業員マスタ!$A$7:$A$26,0)),""),2),設定!$B$11))</f>
        <v/>
      </c>
      <c r="R20" s="6"/>
    </row>
    <row r="21" spans="1:18" ht="17.25" x14ac:dyDescent="0.25">
      <c r="A21" s="12"/>
      <c r="B21" s="6"/>
      <c r="C21" s="13" t="str">
        <f>IF($B21="","",IFERROR(INDEX(従業員マスタ!$A$7:$A$26,MATCH($B21,従業員マスタ!$B$7:$B$26,0)),""))</f>
        <v/>
      </c>
      <c r="D21" s="13" t="str">
        <f t="shared" si="0"/>
        <v/>
      </c>
      <c r="E21" s="14"/>
      <c r="F21" s="14"/>
      <c r="G21" s="15"/>
      <c r="H21" s="13" t="str">
        <f t="shared" si="1"/>
        <v/>
      </c>
      <c r="I21" s="16" t="str">
        <f t="shared" si="2"/>
        <v/>
      </c>
      <c r="J21" s="16" t="str">
        <f t="shared" si="3"/>
        <v/>
      </c>
      <c r="K21" s="16" t="str">
        <f t="shared" si="4"/>
        <v/>
      </c>
      <c r="L21" s="16" t="str">
        <f t="shared" si="5"/>
        <v/>
      </c>
      <c r="M21" s="16" t="str">
        <f t="shared" si="6"/>
        <v/>
      </c>
      <c r="N21" s="11"/>
      <c r="O21" s="16" t="str">
        <f t="shared" si="7"/>
        <v/>
      </c>
      <c r="P21" s="8" t="str">
        <f t="shared" si="8"/>
        <v/>
      </c>
      <c r="Q21" s="17" t="str">
        <f>IF($C21="","",IF(AND(ISNUMBER(IFERROR(INDEX(従業員マスタ!$S$7:$S$26,MATCH($C21,従業員マスタ!$A$7:$A$26,0)),"")),IFERROR(INDEX(従業員マスタ!$S$7:$S$26,MATCH($C21,従業員マスタ!$A$7:$A$26,0)),"")&gt;0,ISNUMBER(IFERROR(INDEX(従業員マスタ!$T$7:$T$26,MATCH($C21,従業員マスタ!$A$7:$A$26,0)),"")),IFERROR(INDEX(従業員マスタ!$T$7:$T$26,MATCH($C21,従業員マスタ!$A$7:$A$26,0)),"")&gt;0),ROUND(IFERROR(INDEX(従業員マスタ!$T$7:$T$26,MATCH($C21,従業員マスタ!$A$7:$A$26,0)),"")/IFERROR(INDEX(従業員マスタ!$S$7:$S$26,MATCH($C21,従業員マスタ!$A$7:$A$26,0)),""),2),設定!$B$11))</f>
        <v/>
      </c>
      <c r="R21" s="6"/>
    </row>
    <row r="22" spans="1:18" ht="17.25" x14ac:dyDescent="0.25">
      <c r="A22" s="12"/>
      <c r="B22" s="6"/>
      <c r="C22" s="13" t="str">
        <f>IF($B22="","",IFERROR(INDEX(従業員マスタ!$A$7:$A$26,MATCH($B22,従業員マスタ!$B$7:$B$26,0)),""))</f>
        <v/>
      </c>
      <c r="D22" s="13" t="str">
        <f t="shared" si="0"/>
        <v/>
      </c>
      <c r="E22" s="14"/>
      <c r="F22" s="14"/>
      <c r="G22" s="15"/>
      <c r="H22" s="13" t="str">
        <f t="shared" si="1"/>
        <v/>
      </c>
      <c r="I22" s="16" t="str">
        <f t="shared" si="2"/>
        <v/>
      </c>
      <c r="J22" s="16" t="str">
        <f t="shared" si="3"/>
        <v/>
      </c>
      <c r="K22" s="16" t="str">
        <f t="shared" si="4"/>
        <v/>
      </c>
      <c r="L22" s="16" t="str">
        <f t="shared" si="5"/>
        <v/>
      </c>
      <c r="M22" s="16" t="str">
        <f t="shared" si="6"/>
        <v/>
      </c>
      <c r="N22" s="11"/>
      <c r="O22" s="16" t="str">
        <f t="shared" si="7"/>
        <v/>
      </c>
      <c r="P22" s="8" t="str">
        <f t="shared" si="8"/>
        <v/>
      </c>
      <c r="Q22" s="17" t="str">
        <f>IF($C22="","",IF(AND(ISNUMBER(IFERROR(INDEX(従業員マスタ!$S$7:$S$26,MATCH($C22,従業員マスタ!$A$7:$A$26,0)),"")),IFERROR(INDEX(従業員マスタ!$S$7:$S$26,MATCH($C22,従業員マスタ!$A$7:$A$26,0)),"")&gt;0,ISNUMBER(IFERROR(INDEX(従業員マスタ!$T$7:$T$26,MATCH($C22,従業員マスタ!$A$7:$A$26,0)),"")),IFERROR(INDEX(従業員マスタ!$T$7:$T$26,MATCH($C22,従業員マスタ!$A$7:$A$26,0)),"")&gt;0),ROUND(IFERROR(INDEX(従業員マスタ!$T$7:$T$26,MATCH($C22,従業員マスタ!$A$7:$A$26,0)),"")/IFERROR(INDEX(従業員マスタ!$S$7:$S$26,MATCH($C22,従業員マスタ!$A$7:$A$26,0)),""),2),設定!$B$11))</f>
        <v/>
      </c>
      <c r="R22" s="6"/>
    </row>
    <row r="23" spans="1:18" ht="17.25" x14ac:dyDescent="0.25">
      <c r="A23" s="12"/>
      <c r="B23" s="6"/>
      <c r="C23" s="13" t="str">
        <f>IF($B23="","",IFERROR(INDEX(従業員マスタ!$A$7:$A$26,MATCH($B23,従業員マスタ!$B$7:$B$26,0)),""))</f>
        <v/>
      </c>
      <c r="D23" s="13" t="str">
        <f t="shared" si="0"/>
        <v/>
      </c>
      <c r="E23" s="14"/>
      <c r="F23" s="14"/>
      <c r="G23" s="15"/>
      <c r="H23" s="13" t="str">
        <f t="shared" si="1"/>
        <v/>
      </c>
      <c r="I23" s="16" t="str">
        <f t="shared" si="2"/>
        <v/>
      </c>
      <c r="J23" s="16" t="str">
        <f t="shared" si="3"/>
        <v/>
      </c>
      <c r="K23" s="16" t="str">
        <f t="shared" si="4"/>
        <v/>
      </c>
      <c r="L23" s="16" t="str">
        <f t="shared" si="5"/>
        <v/>
      </c>
      <c r="M23" s="16" t="str">
        <f t="shared" si="6"/>
        <v/>
      </c>
      <c r="N23" s="11"/>
      <c r="O23" s="16" t="str">
        <f t="shared" si="7"/>
        <v/>
      </c>
      <c r="P23" s="8" t="str">
        <f t="shared" si="8"/>
        <v/>
      </c>
      <c r="Q23" s="17" t="str">
        <f>IF($C23="","",IF(AND(ISNUMBER(IFERROR(INDEX(従業員マスタ!$S$7:$S$26,MATCH($C23,従業員マスタ!$A$7:$A$26,0)),"")),IFERROR(INDEX(従業員マスタ!$S$7:$S$26,MATCH($C23,従業員マスタ!$A$7:$A$26,0)),"")&gt;0,ISNUMBER(IFERROR(INDEX(従業員マスタ!$T$7:$T$26,MATCH($C23,従業員マスタ!$A$7:$A$26,0)),"")),IFERROR(INDEX(従業員マスタ!$T$7:$T$26,MATCH($C23,従業員マスタ!$A$7:$A$26,0)),"")&gt;0),ROUND(IFERROR(INDEX(従業員マスタ!$T$7:$T$26,MATCH($C23,従業員マスタ!$A$7:$A$26,0)),"")/IFERROR(INDEX(従業員マスタ!$S$7:$S$26,MATCH($C23,従業員マスタ!$A$7:$A$26,0)),""),2),設定!$B$11))</f>
        <v/>
      </c>
      <c r="R23" s="6"/>
    </row>
    <row r="24" spans="1:18" ht="17.25" x14ac:dyDescent="0.25">
      <c r="A24" s="12"/>
      <c r="B24" s="6"/>
      <c r="C24" s="13" t="str">
        <f>IF($B24="","",IFERROR(INDEX(従業員マスタ!$A$7:$A$26,MATCH($B24,従業員マスタ!$B$7:$B$26,0)),""))</f>
        <v/>
      </c>
      <c r="D24" s="13" t="str">
        <f t="shared" si="0"/>
        <v/>
      </c>
      <c r="E24" s="14"/>
      <c r="F24" s="14"/>
      <c r="G24" s="15"/>
      <c r="H24" s="13" t="str">
        <f t="shared" si="1"/>
        <v/>
      </c>
      <c r="I24" s="16" t="str">
        <f t="shared" si="2"/>
        <v/>
      </c>
      <c r="J24" s="16" t="str">
        <f t="shared" si="3"/>
        <v/>
      </c>
      <c r="K24" s="16" t="str">
        <f t="shared" si="4"/>
        <v/>
      </c>
      <c r="L24" s="16" t="str">
        <f t="shared" si="5"/>
        <v/>
      </c>
      <c r="M24" s="16" t="str">
        <f t="shared" si="6"/>
        <v/>
      </c>
      <c r="N24" s="11"/>
      <c r="O24" s="16" t="str">
        <f t="shared" si="7"/>
        <v/>
      </c>
      <c r="P24" s="8" t="str">
        <f t="shared" si="8"/>
        <v/>
      </c>
      <c r="Q24" s="17" t="str">
        <f>IF($C24="","",IF(AND(ISNUMBER(IFERROR(INDEX(従業員マスタ!$S$7:$S$26,MATCH($C24,従業員マスタ!$A$7:$A$26,0)),"")),IFERROR(INDEX(従業員マスタ!$S$7:$S$26,MATCH($C24,従業員マスタ!$A$7:$A$26,0)),"")&gt;0,ISNUMBER(IFERROR(INDEX(従業員マスタ!$T$7:$T$26,MATCH($C24,従業員マスタ!$A$7:$A$26,0)),"")),IFERROR(INDEX(従業員マスタ!$T$7:$T$26,MATCH($C24,従業員マスタ!$A$7:$A$26,0)),"")&gt;0),ROUND(IFERROR(INDEX(従業員マスタ!$T$7:$T$26,MATCH($C24,従業員マスタ!$A$7:$A$26,0)),"")/IFERROR(INDEX(従業員マスタ!$S$7:$S$26,MATCH($C24,従業員マスタ!$A$7:$A$26,0)),""),2),設定!$B$11))</f>
        <v/>
      </c>
      <c r="R24" s="6"/>
    </row>
    <row r="25" spans="1:18" ht="17.25" x14ac:dyDescent="0.25">
      <c r="A25" s="12"/>
      <c r="B25" s="6"/>
      <c r="C25" s="13" t="str">
        <f>IF($B25="","",IFERROR(INDEX(従業員マスタ!$A$7:$A$26,MATCH($B25,従業員マスタ!$B$7:$B$26,0)),""))</f>
        <v/>
      </c>
      <c r="D25" s="13" t="str">
        <f t="shared" si="0"/>
        <v/>
      </c>
      <c r="E25" s="14"/>
      <c r="F25" s="14"/>
      <c r="G25" s="15"/>
      <c r="H25" s="13" t="str">
        <f t="shared" si="1"/>
        <v/>
      </c>
      <c r="I25" s="16" t="str">
        <f t="shared" si="2"/>
        <v/>
      </c>
      <c r="J25" s="16" t="str">
        <f t="shared" si="3"/>
        <v/>
      </c>
      <c r="K25" s="16" t="str">
        <f t="shared" si="4"/>
        <v/>
      </c>
      <c r="L25" s="16" t="str">
        <f t="shared" si="5"/>
        <v/>
      </c>
      <c r="M25" s="16" t="str">
        <f t="shared" si="6"/>
        <v/>
      </c>
      <c r="N25" s="11"/>
      <c r="O25" s="16" t="str">
        <f t="shared" si="7"/>
        <v/>
      </c>
      <c r="P25" s="8" t="str">
        <f t="shared" si="8"/>
        <v/>
      </c>
      <c r="Q25" s="17" t="str">
        <f>IF($C25="","",IF(AND(ISNUMBER(IFERROR(INDEX(従業員マスタ!$S$7:$S$26,MATCH($C25,従業員マスタ!$A$7:$A$26,0)),"")),IFERROR(INDEX(従業員マスタ!$S$7:$S$26,MATCH($C25,従業員マスタ!$A$7:$A$26,0)),"")&gt;0,ISNUMBER(IFERROR(INDEX(従業員マスタ!$T$7:$T$26,MATCH($C25,従業員マスタ!$A$7:$A$26,0)),"")),IFERROR(INDEX(従業員マスタ!$T$7:$T$26,MATCH($C25,従業員マスタ!$A$7:$A$26,0)),"")&gt;0),ROUND(IFERROR(INDEX(従業員マスタ!$T$7:$T$26,MATCH($C25,従業員マスタ!$A$7:$A$26,0)),"")/IFERROR(INDEX(従業員マスタ!$S$7:$S$26,MATCH($C25,従業員マスタ!$A$7:$A$26,0)),""),2),設定!$B$11))</f>
        <v/>
      </c>
      <c r="R25" s="6"/>
    </row>
    <row r="26" spans="1:18" ht="17.25" x14ac:dyDescent="0.25">
      <c r="A26" s="12"/>
      <c r="B26" s="6"/>
      <c r="C26" s="13" t="str">
        <f>IF($B26="","",IFERROR(INDEX(従業員マスタ!$A$7:$A$26,MATCH($B26,従業員マスタ!$B$7:$B$26,0)),""))</f>
        <v/>
      </c>
      <c r="D26" s="13" t="str">
        <f t="shared" si="0"/>
        <v/>
      </c>
      <c r="E26" s="14"/>
      <c r="F26" s="14"/>
      <c r="G26" s="15"/>
      <c r="H26" s="13" t="str">
        <f t="shared" si="1"/>
        <v/>
      </c>
      <c r="I26" s="16" t="str">
        <f t="shared" si="2"/>
        <v/>
      </c>
      <c r="J26" s="16" t="str">
        <f t="shared" si="3"/>
        <v/>
      </c>
      <c r="K26" s="16" t="str">
        <f t="shared" si="4"/>
        <v/>
      </c>
      <c r="L26" s="16" t="str">
        <f t="shared" si="5"/>
        <v/>
      </c>
      <c r="M26" s="16" t="str">
        <f t="shared" si="6"/>
        <v/>
      </c>
      <c r="N26" s="11"/>
      <c r="O26" s="16" t="str">
        <f t="shared" si="7"/>
        <v/>
      </c>
      <c r="P26" s="8" t="str">
        <f t="shared" si="8"/>
        <v/>
      </c>
      <c r="Q26" s="17" t="str">
        <f>IF($C26="","",IF(AND(ISNUMBER(IFERROR(INDEX(従業員マスタ!$S$7:$S$26,MATCH($C26,従業員マスタ!$A$7:$A$26,0)),"")),IFERROR(INDEX(従業員マスタ!$S$7:$S$26,MATCH($C26,従業員マスタ!$A$7:$A$26,0)),"")&gt;0,ISNUMBER(IFERROR(INDEX(従業員マスタ!$T$7:$T$26,MATCH($C26,従業員マスタ!$A$7:$A$26,0)),"")),IFERROR(INDEX(従業員マスタ!$T$7:$T$26,MATCH($C26,従業員マスタ!$A$7:$A$26,0)),"")&gt;0),ROUND(IFERROR(INDEX(従業員マスタ!$T$7:$T$26,MATCH($C26,従業員マスタ!$A$7:$A$26,0)),"")/IFERROR(INDEX(従業員マスタ!$S$7:$S$26,MATCH($C26,従業員マスタ!$A$7:$A$26,0)),""),2),設定!$B$11))</f>
        <v/>
      </c>
      <c r="R26" s="6"/>
    </row>
    <row r="27" spans="1:18" ht="17.25" x14ac:dyDescent="0.25">
      <c r="A27" s="12"/>
      <c r="B27" s="6"/>
      <c r="C27" s="13" t="str">
        <f>IF($B27="","",IFERROR(INDEX(従業員マスタ!$A$7:$A$26,MATCH($B27,従業員マスタ!$B$7:$B$26,0)),""))</f>
        <v/>
      </c>
      <c r="D27" s="13" t="str">
        <f t="shared" si="0"/>
        <v/>
      </c>
      <c r="E27" s="14"/>
      <c r="F27" s="14"/>
      <c r="G27" s="15"/>
      <c r="H27" s="13" t="str">
        <f t="shared" si="1"/>
        <v/>
      </c>
      <c r="I27" s="16" t="str">
        <f t="shared" si="2"/>
        <v/>
      </c>
      <c r="J27" s="16" t="str">
        <f t="shared" si="3"/>
        <v/>
      </c>
      <c r="K27" s="16" t="str">
        <f t="shared" si="4"/>
        <v/>
      </c>
      <c r="L27" s="16" t="str">
        <f t="shared" si="5"/>
        <v/>
      </c>
      <c r="M27" s="16" t="str">
        <f t="shared" si="6"/>
        <v/>
      </c>
      <c r="N27" s="11"/>
      <c r="O27" s="16" t="str">
        <f t="shared" si="7"/>
        <v/>
      </c>
      <c r="P27" s="8" t="str">
        <f t="shared" si="8"/>
        <v/>
      </c>
      <c r="Q27" s="17" t="str">
        <f>IF($C27="","",IF(AND(ISNUMBER(IFERROR(INDEX(従業員マスタ!$S$7:$S$26,MATCH($C27,従業員マスタ!$A$7:$A$26,0)),"")),IFERROR(INDEX(従業員マスタ!$S$7:$S$26,MATCH($C27,従業員マスタ!$A$7:$A$26,0)),"")&gt;0,ISNUMBER(IFERROR(INDEX(従業員マスタ!$T$7:$T$26,MATCH($C27,従業員マスタ!$A$7:$A$26,0)),"")),IFERROR(INDEX(従業員マスタ!$T$7:$T$26,MATCH($C27,従業員マスタ!$A$7:$A$26,0)),"")&gt;0),ROUND(IFERROR(INDEX(従業員マスタ!$T$7:$T$26,MATCH($C27,従業員マスタ!$A$7:$A$26,0)),"")/IFERROR(INDEX(従業員マスタ!$S$7:$S$26,MATCH($C27,従業員マスタ!$A$7:$A$26,0)),""),2),設定!$B$11))</f>
        <v/>
      </c>
      <c r="R27" s="6"/>
    </row>
    <row r="28" spans="1:18" ht="17.25" x14ac:dyDescent="0.25">
      <c r="A28" s="12"/>
      <c r="B28" s="6"/>
      <c r="C28" s="13" t="str">
        <f>IF($B28="","",IFERROR(INDEX(従業員マスタ!$A$7:$A$26,MATCH($B28,従業員マスタ!$B$7:$B$26,0)),""))</f>
        <v/>
      </c>
      <c r="D28" s="13" t="str">
        <f t="shared" si="0"/>
        <v/>
      </c>
      <c r="E28" s="14"/>
      <c r="F28" s="14"/>
      <c r="G28" s="15"/>
      <c r="H28" s="13" t="str">
        <f t="shared" si="1"/>
        <v/>
      </c>
      <c r="I28" s="16" t="str">
        <f t="shared" si="2"/>
        <v/>
      </c>
      <c r="J28" s="16" t="str">
        <f t="shared" si="3"/>
        <v/>
      </c>
      <c r="K28" s="16" t="str">
        <f t="shared" si="4"/>
        <v/>
      </c>
      <c r="L28" s="16" t="str">
        <f t="shared" si="5"/>
        <v/>
      </c>
      <c r="M28" s="16" t="str">
        <f t="shared" si="6"/>
        <v/>
      </c>
      <c r="N28" s="11"/>
      <c r="O28" s="16" t="str">
        <f t="shared" si="7"/>
        <v/>
      </c>
      <c r="P28" s="8" t="str">
        <f t="shared" si="8"/>
        <v/>
      </c>
      <c r="Q28" s="17" t="str">
        <f>IF($C28="","",IF(AND(ISNUMBER(IFERROR(INDEX(従業員マスタ!$S$7:$S$26,MATCH($C28,従業員マスタ!$A$7:$A$26,0)),"")),IFERROR(INDEX(従業員マスタ!$S$7:$S$26,MATCH($C28,従業員マスタ!$A$7:$A$26,0)),"")&gt;0,ISNUMBER(IFERROR(INDEX(従業員マスタ!$T$7:$T$26,MATCH($C28,従業員マスタ!$A$7:$A$26,0)),"")),IFERROR(INDEX(従業員マスタ!$T$7:$T$26,MATCH($C28,従業員マスタ!$A$7:$A$26,0)),"")&gt;0),ROUND(IFERROR(INDEX(従業員マスタ!$T$7:$T$26,MATCH($C28,従業員マスタ!$A$7:$A$26,0)),"")/IFERROR(INDEX(従業員マスタ!$S$7:$S$26,MATCH($C28,従業員マスタ!$A$7:$A$26,0)),""),2),設定!$B$11))</f>
        <v/>
      </c>
      <c r="R28" s="6"/>
    </row>
    <row r="29" spans="1:18" ht="17.25" x14ac:dyDescent="0.25">
      <c r="A29" s="12"/>
      <c r="B29" s="6"/>
      <c r="C29" s="13" t="str">
        <f>IF($B29="","",IFERROR(INDEX(従業員マスタ!$A$7:$A$26,MATCH($B29,従業員マスタ!$B$7:$B$26,0)),""))</f>
        <v/>
      </c>
      <c r="D29" s="13" t="str">
        <f t="shared" si="0"/>
        <v/>
      </c>
      <c r="E29" s="14"/>
      <c r="F29" s="14"/>
      <c r="G29" s="15"/>
      <c r="H29" s="13" t="str">
        <f t="shared" si="1"/>
        <v/>
      </c>
      <c r="I29" s="16" t="str">
        <f t="shared" si="2"/>
        <v/>
      </c>
      <c r="J29" s="16" t="str">
        <f t="shared" si="3"/>
        <v/>
      </c>
      <c r="K29" s="16" t="str">
        <f t="shared" si="4"/>
        <v/>
      </c>
      <c r="L29" s="16" t="str">
        <f t="shared" si="5"/>
        <v/>
      </c>
      <c r="M29" s="16" t="str">
        <f t="shared" si="6"/>
        <v/>
      </c>
      <c r="N29" s="11"/>
      <c r="O29" s="16" t="str">
        <f t="shared" si="7"/>
        <v/>
      </c>
      <c r="P29" s="8" t="str">
        <f t="shared" si="8"/>
        <v/>
      </c>
      <c r="Q29" s="17" t="str">
        <f>IF($C29="","",IF(AND(ISNUMBER(IFERROR(INDEX(従業員マスタ!$S$7:$S$26,MATCH($C29,従業員マスタ!$A$7:$A$26,0)),"")),IFERROR(INDEX(従業員マスタ!$S$7:$S$26,MATCH($C29,従業員マスタ!$A$7:$A$26,0)),"")&gt;0,ISNUMBER(IFERROR(INDEX(従業員マスタ!$T$7:$T$26,MATCH($C29,従業員マスタ!$A$7:$A$26,0)),"")),IFERROR(INDEX(従業員マスタ!$T$7:$T$26,MATCH($C29,従業員マスタ!$A$7:$A$26,0)),"")&gt;0),ROUND(IFERROR(INDEX(従業員マスタ!$T$7:$T$26,MATCH($C29,従業員マスタ!$A$7:$A$26,0)),"")/IFERROR(INDEX(従業員マスタ!$S$7:$S$26,MATCH($C29,従業員マスタ!$A$7:$A$26,0)),""),2),設定!$B$11))</f>
        <v/>
      </c>
      <c r="R29" s="6"/>
    </row>
    <row r="30" spans="1:18" ht="17.25" x14ac:dyDescent="0.25">
      <c r="A30" s="12"/>
      <c r="B30" s="6"/>
      <c r="C30" s="13" t="str">
        <f>IF($B30="","",IFERROR(INDEX(従業員マスタ!$A$7:$A$26,MATCH($B30,従業員マスタ!$B$7:$B$26,0)),""))</f>
        <v/>
      </c>
      <c r="D30" s="13" t="str">
        <f t="shared" si="0"/>
        <v/>
      </c>
      <c r="E30" s="14"/>
      <c r="F30" s="14"/>
      <c r="G30" s="15"/>
      <c r="H30" s="13" t="str">
        <f t="shared" si="1"/>
        <v/>
      </c>
      <c r="I30" s="16" t="str">
        <f t="shared" si="2"/>
        <v/>
      </c>
      <c r="J30" s="16" t="str">
        <f t="shared" si="3"/>
        <v/>
      </c>
      <c r="K30" s="16" t="str">
        <f t="shared" si="4"/>
        <v/>
      </c>
      <c r="L30" s="16" t="str">
        <f t="shared" si="5"/>
        <v/>
      </c>
      <c r="M30" s="16" t="str">
        <f t="shared" si="6"/>
        <v/>
      </c>
      <c r="N30" s="11"/>
      <c r="O30" s="16" t="str">
        <f t="shared" si="7"/>
        <v/>
      </c>
      <c r="P30" s="8" t="str">
        <f t="shared" si="8"/>
        <v/>
      </c>
      <c r="Q30" s="17" t="str">
        <f>IF($C30="","",IF(AND(ISNUMBER(IFERROR(INDEX(従業員マスタ!$S$7:$S$26,MATCH($C30,従業員マスタ!$A$7:$A$26,0)),"")),IFERROR(INDEX(従業員マスタ!$S$7:$S$26,MATCH($C30,従業員マスタ!$A$7:$A$26,0)),"")&gt;0,ISNUMBER(IFERROR(INDEX(従業員マスタ!$T$7:$T$26,MATCH($C30,従業員マスタ!$A$7:$A$26,0)),"")),IFERROR(INDEX(従業員マスタ!$T$7:$T$26,MATCH($C30,従業員マスタ!$A$7:$A$26,0)),"")&gt;0),ROUND(IFERROR(INDEX(従業員マスタ!$T$7:$T$26,MATCH($C30,従業員マスタ!$A$7:$A$26,0)),"")/IFERROR(INDEX(従業員マスタ!$S$7:$S$26,MATCH($C30,従業員マスタ!$A$7:$A$26,0)),""),2),設定!$B$11))</f>
        <v/>
      </c>
      <c r="R30" s="6"/>
    </row>
    <row r="31" spans="1:18" ht="17.25" x14ac:dyDescent="0.25">
      <c r="A31" s="12"/>
      <c r="B31" s="6"/>
      <c r="C31" s="13" t="str">
        <f>IF($B31="","",IFERROR(INDEX(従業員マスタ!$A$7:$A$26,MATCH($B31,従業員マスタ!$B$7:$B$26,0)),""))</f>
        <v/>
      </c>
      <c r="D31" s="13" t="str">
        <f t="shared" si="0"/>
        <v/>
      </c>
      <c r="E31" s="14"/>
      <c r="F31" s="14"/>
      <c r="G31" s="15"/>
      <c r="H31" s="13" t="str">
        <f t="shared" si="1"/>
        <v/>
      </c>
      <c r="I31" s="16" t="str">
        <f t="shared" si="2"/>
        <v/>
      </c>
      <c r="J31" s="16" t="str">
        <f t="shared" si="3"/>
        <v/>
      </c>
      <c r="K31" s="16" t="str">
        <f t="shared" si="4"/>
        <v/>
      </c>
      <c r="L31" s="16" t="str">
        <f t="shared" si="5"/>
        <v/>
      </c>
      <c r="M31" s="16" t="str">
        <f t="shared" si="6"/>
        <v/>
      </c>
      <c r="N31" s="11"/>
      <c r="O31" s="16" t="str">
        <f t="shared" si="7"/>
        <v/>
      </c>
      <c r="P31" s="8" t="str">
        <f t="shared" si="8"/>
        <v/>
      </c>
      <c r="Q31" s="17" t="str">
        <f>IF($C31="","",IF(AND(ISNUMBER(IFERROR(INDEX(従業員マスタ!$S$7:$S$26,MATCH($C31,従業員マスタ!$A$7:$A$26,0)),"")),IFERROR(INDEX(従業員マスタ!$S$7:$S$26,MATCH($C31,従業員マスタ!$A$7:$A$26,0)),"")&gt;0,ISNUMBER(IFERROR(INDEX(従業員マスタ!$T$7:$T$26,MATCH($C31,従業員マスタ!$A$7:$A$26,0)),"")),IFERROR(INDEX(従業員マスタ!$T$7:$T$26,MATCH($C31,従業員マスタ!$A$7:$A$26,0)),"")&gt;0),ROUND(IFERROR(INDEX(従業員マスタ!$T$7:$T$26,MATCH($C31,従業員マスタ!$A$7:$A$26,0)),"")/IFERROR(INDEX(従業員マスタ!$S$7:$S$26,MATCH($C31,従業員マスタ!$A$7:$A$26,0)),""),2),設定!$B$11))</f>
        <v/>
      </c>
      <c r="R31" s="6"/>
    </row>
    <row r="32" spans="1:18" ht="17.25" x14ac:dyDescent="0.25">
      <c r="A32" s="12"/>
      <c r="B32" s="6"/>
      <c r="C32" s="13" t="str">
        <f>IF($B32="","",IFERROR(INDEX(従業員マスタ!$A$7:$A$26,MATCH($B32,従業員マスタ!$B$7:$B$26,0)),""))</f>
        <v/>
      </c>
      <c r="D32" s="13" t="str">
        <f t="shared" si="0"/>
        <v/>
      </c>
      <c r="E32" s="14"/>
      <c r="F32" s="14"/>
      <c r="G32" s="15"/>
      <c r="H32" s="13" t="str">
        <f t="shared" si="1"/>
        <v/>
      </c>
      <c r="I32" s="16" t="str">
        <f t="shared" si="2"/>
        <v/>
      </c>
      <c r="J32" s="16" t="str">
        <f t="shared" si="3"/>
        <v/>
      </c>
      <c r="K32" s="16" t="str">
        <f t="shared" si="4"/>
        <v/>
      </c>
      <c r="L32" s="16" t="str">
        <f t="shared" si="5"/>
        <v/>
      </c>
      <c r="M32" s="16" t="str">
        <f t="shared" si="6"/>
        <v/>
      </c>
      <c r="N32" s="11"/>
      <c r="O32" s="16" t="str">
        <f t="shared" si="7"/>
        <v/>
      </c>
      <c r="P32" s="8" t="str">
        <f t="shared" si="8"/>
        <v/>
      </c>
      <c r="Q32" s="17" t="str">
        <f>IF($C32="","",IF(AND(ISNUMBER(IFERROR(INDEX(従業員マスタ!$S$7:$S$26,MATCH($C32,従業員マスタ!$A$7:$A$26,0)),"")),IFERROR(INDEX(従業員マスタ!$S$7:$S$26,MATCH($C32,従業員マスタ!$A$7:$A$26,0)),"")&gt;0,ISNUMBER(IFERROR(INDEX(従業員マスタ!$T$7:$T$26,MATCH($C32,従業員マスタ!$A$7:$A$26,0)),"")),IFERROR(INDEX(従業員マスタ!$T$7:$T$26,MATCH($C32,従業員マスタ!$A$7:$A$26,0)),"")&gt;0),ROUND(IFERROR(INDEX(従業員マスタ!$T$7:$T$26,MATCH($C32,従業員マスタ!$A$7:$A$26,0)),"")/IFERROR(INDEX(従業員マスタ!$S$7:$S$26,MATCH($C32,従業員マスタ!$A$7:$A$26,0)),""),2),設定!$B$11))</f>
        <v/>
      </c>
      <c r="R32" s="6"/>
    </row>
    <row r="33" spans="1:18" ht="17.25" x14ac:dyDescent="0.25">
      <c r="A33" s="12"/>
      <c r="B33" s="6"/>
      <c r="C33" s="13" t="str">
        <f>IF($B33="","",IFERROR(INDEX(従業員マスタ!$A$7:$A$26,MATCH($B33,従業員マスタ!$B$7:$B$26,0)),""))</f>
        <v/>
      </c>
      <c r="D33" s="13" t="str">
        <f t="shared" si="0"/>
        <v/>
      </c>
      <c r="E33" s="14"/>
      <c r="F33" s="14"/>
      <c r="G33" s="15"/>
      <c r="H33" s="13" t="str">
        <f t="shared" si="1"/>
        <v/>
      </c>
      <c r="I33" s="16" t="str">
        <f t="shared" si="2"/>
        <v/>
      </c>
      <c r="J33" s="16" t="str">
        <f t="shared" si="3"/>
        <v/>
      </c>
      <c r="K33" s="16" t="str">
        <f t="shared" si="4"/>
        <v/>
      </c>
      <c r="L33" s="16" t="str">
        <f t="shared" si="5"/>
        <v/>
      </c>
      <c r="M33" s="16" t="str">
        <f t="shared" si="6"/>
        <v/>
      </c>
      <c r="N33" s="11"/>
      <c r="O33" s="16" t="str">
        <f t="shared" si="7"/>
        <v/>
      </c>
      <c r="P33" s="8" t="str">
        <f t="shared" si="8"/>
        <v/>
      </c>
      <c r="Q33" s="17" t="str">
        <f>IF($C33="","",IF(AND(ISNUMBER(IFERROR(INDEX(従業員マスタ!$S$7:$S$26,MATCH($C33,従業員マスタ!$A$7:$A$26,0)),"")),IFERROR(INDEX(従業員マスタ!$S$7:$S$26,MATCH($C33,従業員マスタ!$A$7:$A$26,0)),"")&gt;0,ISNUMBER(IFERROR(INDEX(従業員マスタ!$T$7:$T$26,MATCH($C33,従業員マスタ!$A$7:$A$26,0)),"")),IFERROR(INDEX(従業員マスタ!$T$7:$T$26,MATCH($C33,従業員マスタ!$A$7:$A$26,0)),"")&gt;0),ROUND(IFERROR(INDEX(従業員マスタ!$T$7:$T$26,MATCH($C33,従業員マスタ!$A$7:$A$26,0)),"")/IFERROR(INDEX(従業員マスタ!$S$7:$S$26,MATCH($C33,従業員マスタ!$A$7:$A$26,0)),""),2),設定!$B$11))</f>
        <v/>
      </c>
      <c r="R33" s="6"/>
    </row>
    <row r="34" spans="1:18" ht="17.25" x14ac:dyDescent="0.25">
      <c r="A34" s="12"/>
      <c r="B34" s="6"/>
      <c r="C34" s="13" t="str">
        <f>IF($B34="","",IFERROR(INDEX(従業員マスタ!$A$7:$A$26,MATCH($B34,従業員マスタ!$B$7:$B$26,0)),""))</f>
        <v/>
      </c>
      <c r="D34" s="13" t="str">
        <f t="shared" si="0"/>
        <v/>
      </c>
      <c r="E34" s="14"/>
      <c r="F34" s="14"/>
      <c r="G34" s="15"/>
      <c r="H34" s="13" t="str">
        <f t="shared" si="1"/>
        <v/>
      </c>
      <c r="I34" s="16" t="str">
        <f t="shared" si="2"/>
        <v/>
      </c>
      <c r="J34" s="16" t="str">
        <f t="shared" si="3"/>
        <v/>
      </c>
      <c r="K34" s="16" t="str">
        <f t="shared" si="4"/>
        <v/>
      </c>
      <c r="L34" s="16" t="str">
        <f t="shared" si="5"/>
        <v/>
      </c>
      <c r="M34" s="16" t="str">
        <f t="shared" si="6"/>
        <v/>
      </c>
      <c r="N34" s="11"/>
      <c r="O34" s="16" t="str">
        <f t="shared" si="7"/>
        <v/>
      </c>
      <c r="P34" s="8" t="str">
        <f t="shared" si="8"/>
        <v/>
      </c>
      <c r="Q34" s="17" t="str">
        <f>IF($C34="","",IF(AND(ISNUMBER(IFERROR(INDEX(従業員マスタ!$S$7:$S$26,MATCH($C34,従業員マスタ!$A$7:$A$26,0)),"")),IFERROR(INDEX(従業員マスタ!$S$7:$S$26,MATCH($C34,従業員マスタ!$A$7:$A$26,0)),"")&gt;0,ISNUMBER(IFERROR(INDEX(従業員マスタ!$T$7:$T$26,MATCH($C34,従業員マスタ!$A$7:$A$26,0)),"")),IFERROR(INDEX(従業員マスタ!$T$7:$T$26,MATCH($C34,従業員マスタ!$A$7:$A$26,0)),"")&gt;0),ROUND(IFERROR(INDEX(従業員マスタ!$T$7:$T$26,MATCH($C34,従業員マスタ!$A$7:$A$26,0)),"")/IFERROR(INDEX(従業員マスタ!$S$7:$S$26,MATCH($C34,従業員マスタ!$A$7:$A$26,0)),""),2),設定!$B$11))</f>
        <v/>
      </c>
      <c r="R34" s="6"/>
    </row>
    <row r="35" spans="1:18" ht="17.25" x14ac:dyDescent="0.25">
      <c r="A35" s="12"/>
      <c r="B35" s="6"/>
      <c r="C35" s="13" t="str">
        <f>IF($B35="","",IFERROR(INDEX(従業員マスタ!$A$7:$A$26,MATCH($B35,従業員マスタ!$B$7:$B$26,0)),""))</f>
        <v/>
      </c>
      <c r="D35" s="13" t="str">
        <f t="shared" si="0"/>
        <v/>
      </c>
      <c r="E35" s="14"/>
      <c r="F35" s="14"/>
      <c r="G35" s="15"/>
      <c r="H35" s="13" t="str">
        <f t="shared" si="1"/>
        <v/>
      </c>
      <c r="I35" s="16" t="str">
        <f t="shared" si="2"/>
        <v/>
      </c>
      <c r="J35" s="16" t="str">
        <f t="shared" si="3"/>
        <v/>
      </c>
      <c r="K35" s="16" t="str">
        <f t="shared" si="4"/>
        <v/>
      </c>
      <c r="L35" s="16" t="str">
        <f t="shared" si="5"/>
        <v/>
      </c>
      <c r="M35" s="16" t="str">
        <f t="shared" si="6"/>
        <v/>
      </c>
      <c r="N35" s="11"/>
      <c r="O35" s="16" t="str">
        <f t="shared" si="7"/>
        <v/>
      </c>
      <c r="P35" s="8" t="str">
        <f t="shared" si="8"/>
        <v/>
      </c>
      <c r="Q35" s="17" t="str">
        <f>IF($C35="","",IF(AND(ISNUMBER(IFERROR(INDEX(従業員マスタ!$S$7:$S$26,MATCH($C35,従業員マスタ!$A$7:$A$26,0)),"")),IFERROR(INDEX(従業員マスタ!$S$7:$S$26,MATCH($C35,従業員マスタ!$A$7:$A$26,0)),"")&gt;0,ISNUMBER(IFERROR(INDEX(従業員マスタ!$T$7:$T$26,MATCH($C35,従業員マスタ!$A$7:$A$26,0)),"")),IFERROR(INDEX(従業員マスタ!$T$7:$T$26,MATCH($C35,従業員マスタ!$A$7:$A$26,0)),"")&gt;0),ROUND(IFERROR(INDEX(従業員マスタ!$T$7:$T$26,MATCH($C35,従業員マスタ!$A$7:$A$26,0)),"")/IFERROR(INDEX(従業員マスタ!$S$7:$S$26,MATCH($C35,従業員マスタ!$A$7:$A$26,0)),""),2),設定!$B$11))</f>
        <v/>
      </c>
      <c r="R35" s="6"/>
    </row>
    <row r="36" spans="1:18" ht="17.25" x14ac:dyDescent="0.25">
      <c r="A36" s="12"/>
      <c r="B36" s="6"/>
      <c r="C36" s="13" t="str">
        <f>IF($B36="","",IFERROR(INDEX(従業員マスタ!$A$7:$A$26,MATCH($B36,従業員マスタ!$B$7:$B$26,0)),""))</f>
        <v/>
      </c>
      <c r="D36" s="13" t="str">
        <f t="shared" si="0"/>
        <v/>
      </c>
      <c r="E36" s="14"/>
      <c r="F36" s="14"/>
      <c r="G36" s="15"/>
      <c r="H36" s="13" t="str">
        <f t="shared" si="1"/>
        <v/>
      </c>
      <c r="I36" s="16" t="str">
        <f t="shared" si="2"/>
        <v/>
      </c>
      <c r="J36" s="16" t="str">
        <f t="shared" si="3"/>
        <v/>
      </c>
      <c r="K36" s="16" t="str">
        <f t="shared" si="4"/>
        <v/>
      </c>
      <c r="L36" s="16" t="str">
        <f t="shared" si="5"/>
        <v/>
      </c>
      <c r="M36" s="16" t="str">
        <f t="shared" si="6"/>
        <v/>
      </c>
      <c r="N36" s="11"/>
      <c r="O36" s="16" t="str">
        <f t="shared" si="7"/>
        <v/>
      </c>
      <c r="P36" s="8" t="str">
        <f t="shared" si="8"/>
        <v/>
      </c>
      <c r="Q36" s="17" t="str">
        <f>IF($C36="","",IF(AND(ISNUMBER(IFERROR(INDEX(従業員マスタ!$S$7:$S$26,MATCH($C36,従業員マスタ!$A$7:$A$26,0)),"")),IFERROR(INDEX(従業員マスタ!$S$7:$S$26,MATCH($C36,従業員マスタ!$A$7:$A$26,0)),"")&gt;0,ISNUMBER(IFERROR(INDEX(従業員マスタ!$T$7:$T$26,MATCH($C36,従業員マスタ!$A$7:$A$26,0)),"")),IFERROR(INDEX(従業員マスタ!$T$7:$T$26,MATCH($C36,従業員マスタ!$A$7:$A$26,0)),"")&gt;0),ROUND(IFERROR(INDEX(従業員マスタ!$T$7:$T$26,MATCH($C36,従業員マスタ!$A$7:$A$26,0)),"")/IFERROR(INDEX(従業員マスタ!$S$7:$S$26,MATCH($C36,従業員マスタ!$A$7:$A$26,0)),""),2),設定!$B$11))</f>
        <v/>
      </c>
      <c r="R36" s="6"/>
    </row>
    <row r="37" spans="1:18" ht="17.25" x14ac:dyDescent="0.25">
      <c r="A37" s="12"/>
      <c r="B37" s="6"/>
      <c r="C37" s="13" t="str">
        <f>IF($B37="","",IFERROR(INDEX(従業員マスタ!$A$7:$A$26,MATCH($B37,従業員マスタ!$B$7:$B$26,0)),""))</f>
        <v/>
      </c>
      <c r="D37" s="13" t="str">
        <f t="shared" si="0"/>
        <v/>
      </c>
      <c r="E37" s="14"/>
      <c r="F37" s="14"/>
      <c r="G37" s="15"/>
      <c r="H37" s="13" t="str">
        <f t="shared" si="1"/>
        <v/>
      </c>
      <c r="I37" s="16" t="str">
        <f t="shared" si="2"/>
        <v/>
      </c>
      <c r="J37" s="16" t="str">
        <f t="shared" si="3"/>
        <v/>
      </c>
      <c r="K37" s="16" t="str">
        <f t="shared" si="4"/>
        <v/>
      </c>
      <c r="L37" s="16" t="str">
        <f t="shared" si="5"/>
        <v/>
      </c>
      <c r="M37" s="16" t="str">
        <f t="shared" si="6"/>
        <v/>
      </c>
      <c r="N37" s="11"/>
      <c r="O37" s="16" t="str">
        <f t="shared" si="7"/>
        <v/>
      </c>
      <c r="P37" s="8" t="str">
        <f t="shared" si="8"/>
        <v/>
      </c>
      <c r="Q37" s="17" t="str">
        <f>IF($C37="","",IF(AND(ISNUMBER(IFERROR(INDEX(従業員マスタ!$S$7:$S$26,MATCH($C37,従業員マスタ!$A$7:$A$26,0)),"")),IFERROR(INDEX(従業員マスタ!$S$7:$S$26,MATCH($C37,従業員マスタ!$A$7:$A$26,0)),"")&gt;0,ISNUMBER(IFERROR(INDEX(従業員マスタ!$T$7:$T$26,MATCH($C37,従業員マスタ!$A$7:$A$26,0)),"")),IFERROR(INDEX(従業員マスタ!$T$7:$T$26,MATCH($C37,従業員マスタ!$A$7:$A$26,0)),"")&gt;0),ROUND(IFERROR(INDEX(従業員マスタ!$T$7:$T$26,MATCH($C37,従業員マスタ!$A$7:$A$26,0)),"")/IFERROR(INDEX(従業員マスタ!$S$7:$S$26,MATCH($C37,従業員マスタ!$A$7:$A$26,0)),""),2),設定!$B$11))</f>
        <v/>
      </c>
      <c r="R37" s="6"/>
    </row>
    <row r="38" spans="1:18" ht="17.25" x14ac:dyDescent="0.25">
      <c r="A38" s="12"/>
      <c r="B38" s="6"/>
      <c r="C38" s="13" t="str">
        <f>IF($B38="","",IFERROR(INDEX(従業員マスタ!$A$7:$A$26,MATCH($B38,従業員マスタ!$B$7:$B$26,0)),""))</f>
        <v/>
      </c>
      <c r="D38" s="13" t="str">
        <f t="shared" si="0"/>
        <v/>
      </c>
      <c r="E38" s="14"/>
      <c r="F38" s="14"/>
      <c r="G38" s="15"/>
      <c r="H38" s="13" t="str">
        <f t="shared" si="1"/>
        <v/>
      </c>
      <c r="I38" s="16" t="str">
        <f t="shared" si="2"/>
        <v/>
      </c>
      <c r="J38" s="16" t="str">
        <f t="shared" si="3"/>
        <v/>
      </c>
      <c r="K38" s="16" t="str">
        <f t="shared" si="4"/>
        <v/>
      </c>
      <c r="L38" s="16" t="str">
        <f t="shared" si="5"/>
        <v/>
      </c>
      <c r="M38" s="16" t="str">
        <f t="shared" si="6"/>
        <v/>
      </c>
      <c r="N38" s="11"/>
      <c r="O38" s="16" t="str">
        <f t="shared" si="7"/>
        <v/>
      </c>
      <c r="P38" s="8" t="str">
        <f t="shared" si="8"/>
        <v/>
      </c>
      <c r="Q38" s="17" t="str">
        <f>IF($C38="","",IF(AND(ISNUMBER(IFERROR(INDEX(従業員マスタ!$S$7:$S$26,MATCH($C38,従業員マスタ!$A$7:$A$26,0)),"")),IFERROR(INDEX(従業員マスタ!$S$7:$S$26,MATCH($C38,従業員マスタ!$A$7:$A$26,0)),"")&gt;0,ISNUMBER(IFERROR(INDEX(従業員マスタ!$T$7:$T$26,MATCH($C38,従業員マスタ!$A$7:$A$26,0)),"")),IFERROR(INDEX(従業員マスタ!$T$7:$T$26,MATCH($C38,従業員マスタ!$A$7:$A$26,0)),"")&gt;0),ROUND(IFERROR(INDEX(従業員マスタ!$T$7:$T$26,MATCH($C38,従業員マスタ!$A$7:$A$26,0)),"")/IFERROR(INDEX(従業員マスタ!$S$7:$S$26,MATCH($C38,従業員マスタ!$A$7:$A$26,0)),""),2),設定!$B$11))</f>
        <v/>
      </c>
      <c r="R38" s="6"/>
    </row>
    <row r="39" spans="1:18" ht="17.25" x14ac:dyDescent="0.25">
      <c r="A39" s="12"/>
      <c r="B39" s="6"/>
      <c r="C39" s="13" t="str">
        <f>IF($B39="","",IFERROR(INDEX(従業員マスタ!$A$7:$A$26,MATCH($B39,従業員マスタ!$B$7:$B$26,0)),""))</f>
        <v/>
      </c>
      <c r="D39" s="13" t="str">
        <f t="shared" si="0"/>
        <v/>
      </c>
      <c r="E39" s="14"/>
      <c r="F39" s="14"/>
      <c r="G39" s="15"/>
      <c r="H39" s="13" t="str">
        <f t="shared" si="1"/>
        <v/>
      </c>
      <c r="I39" s="16" t="str">
        <f t="shared" si="2"/>
        <v/>
      </c>
      <c r="J39" s="16" t="str">
        <f t="shared" si="3"/>
        <v/>
      </c>
      <c r="K39" s="16" t="str">
        <f t="shared" si="4"/>
        <v/>
      </c>
      <c r="L39" s="16" t="str">
        <f t="shared" si="5"/>
        <v/>
      </c>
      <c r="M39" s="16" t="str">
        <f t="shared" si="6"/>
        <v/>
      </c>
      <c r="N39" s="11"/>
      <c r="O39" s="16" t="str">
        <f t="shared" si="7"/>
        <v/>
      </c>
      <c r="P39" s="8" t="str">
        <f t="shared" si="8"/>
        <v/>
      </c>
      <c r="Q39" s="17" t="str">
        <f>IF($C39="","",IF(AND(ISNUMBER(IFERROR(INDEX(従業員マスタ!$S$7:$S$26,MATCH($C39,従業員マスタ!$A$7:$A$26,0)),"")),IFERROR(INDEX(従業員マスタ!$S$7:$S$26,MATCH($C39,従業員マスタ!$A$7:$A$26,0)),"")&gt;0,ISNUMBER(IFERROR(INDEX(従業員マスタ!$T$7:$T$26,MATCH($C39,従業員マスタ!$A$7:$A$26,0)),"")),IFERROR(INDEX(従業員マスタ!$T$7:$T$26,MATCH($C39,従業員マスタ!$A$7:$A$26,0)),"")&gt;0),ROUND(IFERROR(INDEX(従業員マスタ!$T$7:$T$26,MATCH($C39,従業員マスタ!$A$7:$A$26,0)),"")/IFERROR(INDEX(従業員マスタ!$S$7:$S$26,MATCH($C39,従業員マスタ!$A$7:$A$26,0)),""),2),設定!$B$11))</f>
        <v/>
      </c>
      <c r="R39" s="6"/>
    </row>
    <row r="40" spans="1:18" ht="17.25" x14ac:dyDescent="0.25">
      <c r="A40" s="12"/>
      <c r="B40" s="6"/>
      <c r="C40" s="13" t="str">
        <f>IF($B40="","",IFERROR(INDEX(従業員マスタ!$A$7:$A$26,MATCH($B40,従業員マスタ!$B$7:$B$26,0)),""))</f>
        <v/>
      </c>
      <c r="D40" s="13" t="str">
        <f t="shared" si="0"/>
        <v/>
      </c>
      <c r="E40" s="14"/>
      <c r="F40" s="14"/>
      <c r="G40" s="15"/>
      <c r="H40" s="13" t="str">
        <f t="shared" si="1"/>
        <v/>
      </c>
      <c r="I40" s="16" t="str">
        <f t="shared" si="2"/>
        <v/>
      </c>
      <c r="J40" s="16" t="str">
        <f t="shared" si="3"/>
        <v/>
      </c>
      <c r="K40" s="16" t="str">
        <f t="shared" si="4"/>
        <v/>
      </c>
      <c r="L40" s="16" t="str">
        <f t="shared" si="5"/>
        <v/>
      </c>
      <c r="M40" s="16" t="str">
        <f t="shared" si="6"/>
        <v/>
      </c>
      <c r="N40" s="11"/>
      <c r="O40" s="16" t="str">
        <f t="shared" si="7"/>
        <v/>
      </c>
      <c r="P40" s="8" t="str">
        <f t="shared" si="8"/>
        <v/>
      </c>
      <c r="Q40" s="17" t="str">
        <f>IF($C40="","",IF(AND(ISNUMBER(IFERROR(INDEX(従業員マスタ!$S$7:$S$26,MATCH($C40,従業員マスタ!$A$7:$A$26,0)),"")),IFERROR(INDEX(従業員マスタ!$S$7:$S$26,MATCH($C40,従業員マスタ!$A$7:$A$26,0)),"")&gt;0,ISNUMBER(IFERROR(INDEX(従業員マスタ!$T$7:$T$26,MATCH($C40,従業員マスタ!$A$7:$A$26,0)),"")),IFERROR(INDEX(従業員マスタ!$T$7:$T$26,MATCH($C40,従業員マスタ!$A$7:$A$26,0)),"")&gt;0),ROUND(IFERROR(INDEX(従業員マスタ!$T$7:$T$26,MATCH($C40,従業員マスタ!$A$7:$A$26,0)),"")/IFERROR(INDEX(従業員マスタ!$S$7:$S$26,MATCH($C40,従業員マスタ!$A$7:$A$26,0)),""),2),設定!$B$11))</f>
        <v/>
      </c>
      <c r="R40" s="6"/>
    </row>
    <row r="41" spans="1:18" ht="17.25" x14ac:dyDescent="0.25">
      <c r="A41" s="12"/>
      <c r="B41" s="6"/>
      <c r="C41" s="13" t="str">
        <f>IF($B41="","",IFERROR(INDEX(従業員マスタ!$A$7:$A$26,MATCH($B41,従業員マスタ!$B$7:$B$26,0)),""))</f>
        <v/>
      </c>
      <c r="D41" s="13" t="str">
        <f t="shared" si="0"/>
        <v/>
      </c>
      <c r="E41" s="14"/>
      <c r="F41" s="14"/>
      <c r="G41" s="15"/>
      <c r="H41" s="13" t="str">
        <f t="shared" si="1"/>
        <v/>
      </c>
      <c r="I41" s="16" t="str">
        <f t="shared" si="2"/>
        <v/>
      </c>
      <c r="J41" s="16" t="str">
        <f t="shared" si="3"/>
        <v/>
      </c>
      <c r="K41" s="16" t="str">
        <f t="shared" si="4"/>
        <v/>
      </c>
      <c r="L41" s="16" t="str">
        <f t="shared" si="5"/>
        <v/>
      </c>
      <c r="M41" s="16" t="str">
        <f t="shared" si="6"/>
        <v/>
      </c>
      <c r="N41" s="11"/>
      <c r="O41" s="16" t="str">
        <f t="shared" si="7"/>
        <v/>
      </c>
      <c r="P41" s="8" t="str">
        <f t="shared" si="8"/>
        <v/>
      </c>
      <c r="Q41" s="17" t="str">
        <f>IF($C41="","",IF(AND(ISNUMBER(IFERROR(INDEX(従業員マスタ!$S$7:$S$26,MATCH($C41,従業員マスタ!$A$7:$A$26,0)),"")),IFERROR(INDEX(従業員マスタ!$S$7:$S$26,MATCH($C41,従業員マスタ!$A$7:$A$26,0)),"")&gt;0,ISNUMBER(IFERROR(INDEX(従業員マスタ!$T$7:$T$26,MATCH($C41,従業員マスタ!$A$7:$A$26,0)),"")),IFERROR(INDEX(従業員マスタ!$T$7:$T$26,MATCH($C41,従業員マスタ!$A$7:$A$26,0)),"")&gt;0),ROUND(IFERROR(INDEX(従業員マスタ!$T$7:$T$26,MATCH($C41,従業員マスタ!$A$7:$A$26,0)),"")/IFERROR(INDEX(従業員マスタ!$S$7:$S$26,MATCH($C41,従業員マスタ!$A$7:$A$26,0)),""),2),設定!$B$11))</f>
        <v/>
      </c>
      <c r="R41" s="6"/>
    </row>
    <row r="42" spans="1:18" ht="17.25" x14ac:dyDescent="0.25">
      <c r="A42" s="12"/>
      <c r="B42" s="6"/>
      <c r="C42" s="13" t="str">
        <f>IF($B42="","",IFERROR(INDEX(従業員マスタ!$A$7:$A$26,MATCH($B42,従業員マスタ!$B$7:$B$26,0)),""))</f>
        <v/>
      </c>
      <c r="D42" s="13" t="str">
        <f t="shared" si="0"/>
        <v/>
      </c>
      <c r="E42" s="14"/>
      <c r="F42" s="14"/>
      <c r="G42" s="15"/>
      <c r="H42" s="13" t="str">
        <f t="shared" si="1"/>
        <v/>
      </c>
      <c r="I42" s="16" t="str">
        <f t="shared" si="2"/>
        <v/>
      </c>
      <c r="J42" s="16" t="str">
        <f t="shared" si="3"/>
        <v/>
      </c>
      <c r="K42" s="16" t="str">
        <f t="shared" si="4"/>
        <v/>
      </c>
      <c r="L42" s="16" t="str">
        <f t="shared" si="5"/>
        <v/>
      </c>
      <c r="M42" s="16" t="str">
        <f t="shared" si="6"/>
        <v/>
      </c>
      <c r="N42" s="11"/>
      <c r="O42" s="16" t="str">
        <f t="shared" si="7"/>
        <v/>
      </c>
      <c r="P42" s="8" t="str">
        <f t="shared" si="8"/>
        <v/>
      </c>
      <c r="Q42" s="17" t="str">
        <f>IF($C42="","",IF(AND(ISNUMBER(IFERROR(INDEX(従業員マスタ!$S$7:$S$26,MATCH($C42,従業員マスタ!$A$7:$A$26,0)),"")),IFERROR(INDEX(従業員マスタ!$S$7:$S$26,MATCH($C42,従業員マスタ!$A$7:$A$26,0)),"")&gt;0,ISNUMBER(IFERROR(INDEX(従業員マスタ!$T$7:$T$26,MATCH($C42,従業員マスタ!$A$7:$A$26,0)),"")),IFERROR(INDEX(従業員マスタ!$T$7:$T$26,MATCH($C42,従業員マスタ!$A$7:$A$26,0)),"")&gt;0),ROUND(IFERROR(INDEX(従業員マスタ!$T$7:$T$26,MATCH($C42,従業員マスタ!$A$7:$A$26,0)),"")/IFERROR(INDEX(従業員マスタ!$S$7:$S$26,MATCH($C42,従業員マスタ!$A$7:$A$26,0)),""),2),設定!$B$11))</f>
        <v/>
      </c>
      <c r="R42" s="6"/>
    </row>
    <row r="43" spans="1:18" ht="17.25" x14ac:dyDescent="0.25">
      <c r="A43" s="12"/>
      <c r="B43" s="6"/>
      <c r="C43" s="13" t="str">
        <f>IF($B43="","",IFERROR(INDEX(従業員マスタ!$A$7:$A$26,MATCH($B43,従業員マスタ!$B$7:$B$26,0)),""))</f>
        <v/>
      </c>
      <c r="D43" s="13" t="str">
        <f t="shared" si="0"/>
        <v/>
      </c>
      <c r="E43" s="14"/>
      <c r="F43" s="14"/>
      <c r="G43" s="15"/>
      <c r="H43" s="13" t="str">
        <f t="shared" si="1"/>
        <v/>
      </c>
      <c r="I43" s="16" t="str">
        <f t="shared" si="2"/>
        <v/>
      </c>
      <c r="J43" s="16" t="str">
        <f t="shared" si="3"/>
        <v/>
      </c>
      <c r="K43" s="16" t="str">
        <f t="shared" si="4"/>
        <v/>
      </c>
      <c r="L43" s="16" t="str">
        <f t="shared" si="5"/>
        <v/>
      </c>
      <c r="M43" s="16" t="str">
        <f t="shared" si="6"/>
        <v/>
      </c>
      <c r="N43" s="11"/>
      <c r="O43" s="16" t="str">
        <f t="shared" si="7"/>
        <v/>
      </c>
      <c r="P43" s="8" t="str">
        <f t="shared" si="8"/>
        <v/>
      </c>
      <c r="Q43" s="17" t="str">
        <f>IF($C43="","",IF(AND(ISNUMBER(IFERROR(INDEX(従業員マスタ!$S$7:$S$26,MATCH($C43,従業員マスタ!$A$7:$A$26,0)),"")),IFERROR(INDEX(従業員マスタ!$S$7:$S$26,MATCH($C43,従業員マスタ!$A$7:$A$26,0)),"")&gt;0,ISNUMBER(IFERROR(INDEX(従業員マスタ!$T$7:$T$26,MATCH($C43,従業員マスタ!$A$7:$A$26,0)),"")),IFERROR(INDEX(従業員マスタ!$T$7:$T$26,MATCH($C43,従業員マスタ!$A$7:$A$26,0)),"")&gt;0),ROUND(IFERROR(INDEX(従業員マスタ!$T$7:$T$26,MATCH($C43,従業員マスタ!$A$7:$A$26,0)),"")/IFERROR(INDEX(従業員マスタ!$S$7:$S$26,MATCH($C43,従業員マスタ!$A$7:$A$26,0)),""),2),設定!$B$11))</f>
        <v/>
      </c>
      <c r="R43" s="6"/>
    </row>
    <row r="44" spans="1:18" ht="17.25" x14ac:dyDescent="0.25">
      <c r="A44" s="12"/>
      <c r="B44" s="6"/>
      <c r="C44" s="13" t="str">
        <f>IF($B44="","",IFERROR(INDEX(従業員マスタ!$A$7:$A$26,MATCH($B44,従業員マスタ!$B$7:$B$26,0)),""))</f>
        <v/>
      </c>
      <c r="D44" s="13" t="str">
        <f t="shared" si="0"/>
        <v/>
      </c>
      <c r="E44" s="14"/>
      <c r="F44" s="14"/>
      <c r="G44" s="15"/>
      <c r="H44" s="13" t="str">
        <f t="shared" si="1"/>
        <v/>
      </c>
      <c r="I44" s="16" t="str">
        <f t="shared" si="2"/>
        <v/>
      </c>
      <c r="J44" s="16" t="str">
        <f t="shared" si="3"/>
        <v/>
      </c>
      <c r="K44" s="16" t="str">
        <f t="shared" si="4"/>
        <v/>
      </c>
      <c r="L44" s="16" t="str">
        <f t="shared" si="5"/>
        <v/>
      </c>
      <c r="M44" s="16" t="str">
        <f t="shared" si="6"/>
        <v/>
      </c>
      <c r="N44" s="11"/>
      <c r="O44" s="16" t="str">
        <f t="shared" si="7"/>
        <v/>
      </c>
      <c r="P44" s="8" t="str">
        <f t="shared" si="8"/>
        <v/>
      </c>
      <c r="Q44" s="17" t="str">
        <f>IF($C44="","",IF(AND(ISNUMBER(IFERROR(INDEX(従業員マスタ!$S$7:$S$26,MATCH($C44,従業員マスタ!$A$7:$A$26,0)),"")),IFERROR(INDEX(従業員マスタ!$S$7:$S$26,MATCH($C44,従業員マスタ!$A$7:$A$26,0)),"")&gt;0,ISNUMBER(IFERROR(INDEX(従業員マスタ!$T$7:$T$26,MATCH($C44,従業員マスタ!$A$7:$A$26,0)),"")),IFERROR(INDEX(従業員マスタ!$T$7:$T$26,MATCH($C44,従業員マスタ!$A$7:$A$26,0)),"")&gt;0),ROUND(IFERROR(INDEX(従業員マスタ!$T$7:$T$26,MATCH($C44,従業員マスタ!$A$7:$A$26,0)),"")/IFERROR(INDEX(従業員マスタ!$S$7:$S$26,MATCH($C44,従業員マスタ!$A$7:$A$26,0)),""),2),設定!$B$11))</f>
        <v/>
      </c>
      <c r="R44" s="6"/>
    </row>
    <row r="45" spans="1:18" ht="17.25" x14ac:dyDescent="0.25">
      <c r="A45" s="12"/>
      <c r="B45" s="6"/>
      <c r="C45" s="13" t="str">
        <f>IF($B45="","",IFERROR(INDEX(従業員マスタ!$A$7:$A$26,MATCH($B45,従業員マスタ!$B$7:$B$26,0)),""))</f>
        <v/>
      </c>
      <c r="D45" s="13" t="str">
        <f t="shared" si="0"/>
        <v/>
      </c>
      <c r="E45" s="14"/>
      <c r="F45" s="14"/>
      <c r="G45" s="15"/>
      <c r="H45" s="13" t="str">
        <f t="shared" si="1"/>
        <v/>
      </c>
      <c r="I45" s="16" t="str">
        <f t="shared" si="2"/>
        <v/>
      </c>
      <c r="J45" s="16" t="str">
        <f t="shared" si="3"/>
        <v/>
      </c>
      <c r="K45" s="16" t="str">
        <f t="shared" si="4"/>
        <v/>
      </c>
      <c r="L45" s="16" t="str">
        <f t="shared" si="5"/>
        <v/>
      </c>
      <c r="M45" s="16" t="str">
        <f t="shared" si="6"/>
        <v/>
      </c>
      <c r="N45" s="11"/>
      <c r="O45" s="16" t="str">
        <f t="shared" si="7"/>
        <v/>
      </c>
      <c r="P45" s="8" t="str">
        <f t="shared" si="8"/>
        <v/>
      </c>
      <c r="Q45" s="17" t="str">
        <f>IF($C45="","",IF(AND(ISNUMBER(IFERROR(INDEX(従業員マスタ!$S$7:$S$26,MATCH($C45,従業員マスタ!$A$7:$A$26,0)),"")),IFERROR(INDEX(従業員マスタ!$S$7:$S$26,MATCH($C45,従業員マスタ!$A$7:$A$26,0)),"")&gt;0,ISNUMBER(IFERROR(INDEX(従業員マスタ!$T$7:$T$26,MATCH($C45,従業員マスタ!$A$7:$A$26,0)),"")),IFERROR(INDEX(従業員マスタ!$T$7:$T$26,MATCH($C45,従業員マスタ!$A$7:$A$26,0)),"")&gt;0),ROUND(IFERROR(INDEX(従業員マスタ!$T$7:$T$26,MATCH($C45,従業員マスタ!$A$7:$A$26,0)),"")/IFERROR(INDEX(従業員マスタ!$S$7:$S$26,MATCH($C45,従業員マスタ!$A$7:$A$26,0)),""),2),設定!$B$11))</f>
        <v/>
      </c>
      <c r="R45" s="6"/>
    </row>
    <row r="46" spans="1:18" ht="17.25" x14ac:dyDescent="0.25">
      <c r="A46" s="12"/>
      <c r="B46" s="6"/>
      <c r="C46" s="13" t="str">
        <f>IF($B46="","",IFERROR(INDEX(従業員マスタ!$A$7:$A$26,MATCH($B46,従業員マスタ!$B$7:$B$26,0)),""))</f>
        <v/>
      </c>
      <c r="D46" s="13" t="str">
        <f t="shared" si="0"/>
        <v/>
      </c>
      <c r="E46" s="14"/>
      <c r="F46" s="14"/>
      <c r="G46" s="15"/>
      <c r="H46" s="13" t="str">
        <f t="shared" si="1"/>
        <v/>
      </c>
      <c r="I46" s="16" t="str">
        <f t="shared" si="2"/>
        <v/>
      </c>
      <c r="J46" s="16" t="str">
        <f t="shared" si="3"/>
        <v/>
      </c>
      <c r="K46" s="16" t="str">
        <f t="shared" si="4"/>
        <v/>
      </c>
      <c r="L46" s="16" t="str">
        <f t="shared" si="5"/>
        <v/>
      </c>
      <c r="M46" s="16" t="str">
        <f t="shared" si="6"/>
        <v/>
      </c>
      <c r="N46" s="11"/>
      <c r="O46" s="16" t="str">
        <f t="shared" si="7"/>
        <v/>
      </c>
      <c r="P46" s="8" t="str">
        <f t="shared" si="8"/>
        <v/>
      </c>
      <c r="Q46" s="17" t="str">
        <f>IF($C46="","",IF(AND(ISNUMBER(IFERROR(INDEX(従業員マスタ!$S$7:$S$26,MATCH($C46,従業員マスタ!$A$7:$A$26,0)),"")),IFERROR(INDEX(従業員マスタ!$S$7:$S$26,MATCH($C46,従業員マスタ!$A$7:$A$26,0)),"")&gt;0,ISNUMBER(IFERROR(INDEX(従業員マスタ!$T$7:$T$26,MATCH($C46,従業員マスタ!$A$7:$A$26,0)),"")),IFERROR(INDEX(従業員マスタ!$T$7:$T$26,MATCH($C46,従業員マスタ!$A$7:$A$26,0)),"")&gt;0),ROUND(IFERROR(INDEX(従業員マスタ!$T$7:$T$26,MATCH($C46,従業員マスタ!$A$7:$A$26,0)),"")/IFERROR(INDEX(従業員マスタ!$S$7:$S$26,MATCH($C46,従業員マスタ!$A$7:$A$26,0)),""),2),設定!$B$11))</f>
        <v/>
      </c>
      <c r="R46" s="6"/>
    </row>
    <row r="47" spans="1:18" ht="17.25" x14ac:dyDescent="0.25">
      <c r="A47" s="12"/>
      <c r="B47" s="6"/>
      <c r="C47" s="13" t="str">
        <f>IF($B47="","",IFERROR(INDEX(従業員マスタ!$A$7:$A$26,MATCH($B47,従業員マスタ!$B$7:$B$26,0)),""))</f>
        <v/>
      </c>
      <c r="D47" s="13" t="str">
        <f t="shared" si="0"/>
        <v/>
      </c>
      <c r="E47" s="14"/>
      <c r="F47" s="14"/>
      <c r="G47" s="15"/>
      <c r="H47" s="13" t="str">
        <f t="shared" si="1"/>
        <v/>
      </c>
      <c r="I47" s="16" t="str">
        <f t="shared" si="2"/>
        <v/>
      </c>
      <c r="J47" s="16" t="str">
        <f t="shared" si="3"/>
        <v/>
      </c>
      <c r="K47" s="16" t="str">
        <f t="shared" si="4"/>
        <v/>
      </c>
      <c r="L47" s="16" t="str">
        <f t="shared" si="5"/>
        <v/>
      </c>
      <c r="M47" s="16" t="str">
        <f t="shared" si="6"/>
        <v/>
      </c>
      <c r="N47" s="11"/>
      <c r="O47" s="16" t="str">
        <f t="shared" si="7"/>
        <v/>
      </c>
      <c r="P47" s="8" t="str">
        <f t="shared" si="8"/>
        <v/>
      </c>
      <c r="Q47" s="17" t="str">
        <f>IF($C47="","",IF(AND(ISNUMBER(IFERROR(INDEX(従業員マスタ!$S$7:$S$26,MATCH($C47,従業員マスタ!$A$7:$A$26,0)),"")),IFERROR(INDEX(従業員マスタ!$S$7:$S$26,MATCH($C47,従業員マスタ!$A$7:$A$26,0)),"")&gt;0,ISNUMBER(IFERROR(INDEX(従業員マスタ!$T$7:$T$26,MATCH($C47,従業員マスタ!$A$7:$A$26,0)),"")),IFERROR(INDEX(従業員マスタ!$T$7:$T$26,MATCH($C47,従業員マスタ!$A$7:$A$26,0)),"")&gt;0),ROUND(IFERROR(INDEX(従業員マスタ!$T$7:$T$26,MATCH($C47,従業員マスタ!$A$7:$A$26,0)),"")/IFERROR(INDEX(従業員マスタ!$S$7:$S$26,MATCH($C47,従業員マスタ!$A$7:$A$26,0)),""),2),設定!$B$11))</f>
        <v/>
      </c>
      <c r="R47" s="6"/>
    </row>
    <row r="48" spans="1:18" ht="17.25" x14ac:dyDescent="0.25">
      <c r="A48" s="12"/>
      <c r="B48" s="6"/>
      <c r="C48" s="13" t="str">
        <f>IF($B48="","",IFERROR(INDEX(従業員マスタ!$A$7:$A$26,MATCH($B48,従業員マスタ!$B$7:$B$26,0)),""))</f>
        <v/>
      </c>
      <c r="D48" s="13" t="str">
        <f t="shared" si="0"/>
        <v/>
      </c>
      <c r="E48" s="14"/>
      <c r="F48" s="14"/>
      <c r="G48" s="15"/>
      <c r="H48" s="13" t="str">
        <f t="shared" si="1"/>
        <v/>
      </c>
      <c r="I48" s="16" t="str">
        <f t="shared" si="2"/>
        <v/>
      </c>
      <c r="J48" s="16" t="str">
        <f t="shared" si="3"/>
        <v/>
      </c>
      <c r="K48" s="16" t="str">
        <f t="shared" si="4"/>
        <v/>
      </c>
      <c r="L48" s="16" t="str">
        <f t="shared" si="5"/>
        <v/>
      </c>
      <c r="M48" s="16" t="str">
        <f t="shared" si="6"/>
        <v/>
      </c>
      <c r="N48" s="11"/>
      <c r="O48" s="16" t="str">
        <f t="shared" si="7"/>
        <v/>
      </c>
      <c r="P48" s="8" t="str">
        <f t="shared" si="8"/>
        <v/>
      </c>
      <c r="Q48" s="17" t="str">
        <f>IF($C48="","",IF(AND(ISNUMBER(IFERROR(INDEX(従業員マスタ!$S$7:$S$26,MATCH($C48,従業員マスタ!$A$7:$A$26,0)),"")),IFERROR(INDEX(従業員マスタ!$S$7:$S$26,MATCH($C48,従業員マスタ!$A$7:$A$26,0)),"")&gt;0,ISNUMBER(IFERROR(INDEX(従業員マスタ!$T$7:$T$26,MATCH($C48,従業員マスタ!$A$7:$A$26,0)),"")),IFERROR(INDEX(従業員マスタ!$T$7:$T$26,MATCH($C48,従業員マスタ!$A$7:$A$26,0)),"")&gt;0),ROUND(IFERROR(INDEX(従業員マスタ!$T$7:$T$26,MATCH($C48,従業員マスタ!$A$7:$A$26,0)),"")/IFERROR(INDEX(従業員マスタ!$S$7:$S$26,MATCH($C48,従業員マスタ!$A$7:$A$26,0)),""),2),設定!$B$11))</f>
        <v/>
      </c>
      <c r="R48" s="6"/>
    </row>
    <row r="49" spans="1:18" ht="17.25" x14ac:dyDescent="0.25">
      <c r="A49" s="12"/>
      <c r="B49" s="6"/>
      <c r="C49" s="13" t="str">
        <f>IF($B49="","",IFERROR(INDEX(従業員マスタ!$A$7:$A$26,MATCH($B49,従業員マスタ!$B$7:$B$26,0)),""))</f>
        <v/>
      </c>
      <c r="D49" s="13" t="str">
        <f t="shared" si="0"/>
        <v/>
      </c>
      <c r="E49" s="14"/>
      <c r="F49" s="14"/>
      <c r="G49" s="15"/>
      <c r="H49" s="13" t="str">
        <f t="shared" si="1"/>
        <v/>
      </c>
      <c r="I49" s="16" t="str">
        <f t="shared" si="2"/>
        <v/>
      </c>
      <c r="J49" s="16" t="str">
        <f t="shared" si="3"/>
        <v/>
      </c>
      <c r="K49" s="16" t="str">
        <f t="shared" si="4"/>
        <v/>
      </c>
      <c r="L49" s="16" t="str">
        <f t="shared" si="5"/>
        <v/>
      </c>
      <c r="M49" s="16" t="str">
        <f t="shared" si="6"/>
        <v/>
      </c>
      <c r="N49" s="11"/>
      <c r="O49" s="16" t="str">
        <f t="shared" si="7"/>
        <v/>
      </c>
      <c r="P49" s="8" t="str">
        <f t="shared" si="8"/>
        <v/>
      </c>
      <c r="Q49" s="17" t="str">
        <f>IF($C49="","",IF(AND(ISNUMBER(IFERROR(INDEX(従業員マスタ!$S$7:$S$26,MATCH($C49,従業員マスタ!$A$7:$A$26,0)),"")),IFERROR(INDEX(従業員マスタ!$S$7:$S$26,MATCH($C49,従業員マスタ!$A$7:$A$26,0)),"")&gt;0,ISNUMBER(IFERROR(INDEX(従業員マスタ!$T$7:$T$26,MATCH($C49,従業員マスタ!$A$7:$A$26,0)),"")),IFERROR(INDEX(従業員マスタ!$T$7:$T$26,MATCH($C49,従業員マスタ!$A$7:$A$26,0)),"")&gt;0),ROUND(IFERROR(INDEX(従業員マスタ!$T$7:$T$26,MATCH($C49,従業員マスタ!$A$7:$A$26,0)),"")/IFERROR(INDEX(従業員マスタ!$S$7:$S$26,MATCH($C49,従業員マスタ!$A$7:$A$26,0)),""),2),設定!$B$11))</f>
        <v/>
      </c>
      <c r="R49" s="6"/>
    </row>
    <row r="50" spans="1:18" ht="17.25" x14ac:dyDescent="0.25">
      <c r="A50" s="12"/>
      <c r="B50" s="6"/>
      <c r="C50" s="13" t="str">
        <f>IF($B50="","",IFERROR(INDEX(従業員マスタ!$A$7:$A$26,MATCH($B50,従業員マスタ!$B$7:$B$26,0)),""))</f>
        <v/>
      </c>
      <c r="D50" s="13" t="str">
        <f t="shared" si="0"/>
        <v/>
      </c>
      <c r="E50" s="14"/>
      <c r="F50" s="14"/>
      <c r="G50" s="15"/>
      <c r="H50" s="13" t="str">
        <f t="shared" si="1"/>
        <v/>
      </c>
      <c r="I50" s="16" t="str">
        <f t="shared" si="2"/>
        <v/>
      </c>
      <c r="J50" s="16" t="str">
        <f t="shared" si="3"/>
        <v/>
      </c>
      <c r="K50" s="16" t="str">
        <f t="shared" si="4"/>
        <v/>
      </c>
      <c r="L50" s="16" t="str">
        <f t="shared" si="5"/>
        <v/>
      </c>
      <c r="M50" s="16" t="str">
        <f t="shared" si="6"/>
        <v/>
      </c>
      <c r="N50" s="11"/>
      <c r="O50" s="16" t="str">
        <f t="shared" si="7"/>
        <v/>
      </c>
      <c r="P50" s="8" t="str">
        <f t="shared" si="8"/>
        <v/>
      </c>
      <c r="Q50" s="17" t="str">
        <f>IF($C50="","",IF(AND(ISNUMBER(IFERROR(INDEX(従業員マスタ!$S$7:$S$26,MATCH($C50,従業員マスタ!$A$7:$A$26,0)),"")),IFERROR(INDEX(従業員マスタ!$S$7:$S$26,MATCH($C50,従業員マスタ!$A$7:$A$26,0)),"")&gt;0,ISNUMBER(IFERROR(INDEX(従業員マスタ!$T$7:$T$26,MATCH($C50,従業員マスタ!$A$7:$A$26,0)),"")),IFERROR(INDEX(従業員マスタ!$T$7:$T$26,MATCH($C50,従業員マスタ!$A$7:$A$26,0)),"")&gt;0),ROUND(IFERROR(INDEX(従業員マスタ!$T$7:$T$26,MATCH($C50,従業員マスタ!$A$7:$A$26,0)),"")/IFERROR(INDEX(従業員マスタ!$S$7:$S$26,MATCH($C50,従業員マスタ!$A$7:$A$26,0)),""),2),設定!$B$11))</f>
        <v/>
      </c>
      <c r="R50" s="6"/>
    </row>
    <row r="51" spans="1:18" ht="17.25" x14ac:dyDescent="0.25">
      <c r="A51" s="12"/>
      <c r="B51" s="6"/>
      <c r="C51" s="13" t="str">
        <f>IF($B51="","",IFERROR(INDEX(従業員マスタ!$A$7:$A$26,MATCH($B51,従業員マスタ!$B$7:$B$26,0)),""))</f>
        <v/>
      </c>
      <c r="D51" s="13" t="str">
        <f t="shared" si="0"/>
        <v/>
      </c>
      <c r="E51" s="14"/>
      <c r="F51" s="14"/>
      <c r="G51" s="15"/>
      <c r="H51" s="13" t="str">
        <f t="shared" si="1"/>
        <v/>
      </c>
      <c r="I51" s="16" t="str">
        <f t="shared" si="2"/>
        <v/>
      </c>
      <c r="J51" s="16" t="str">
        <f t="shared" si="3"/>
        <v/>
      </c>
      <c r="K51" s="16" t="str">
        <f t="shared" si="4"/>
        <v/>
      </c>
      <c r="L51" s="16" t="str">
        <f t="shared" si="5"/>
        <v/>
      </c>
      <c r="M51" s="16" t="str">
        <f t="shared" si="6"/>
        <v/>
      </c>
      <c r="N51" s="11"/>
      <c r="O51" s="16" t="str">
        <f t="shared" si="7"/>
        <v/>
      </c>
      <c r="P51" s="8" t="str">
        <f t="shared" si="8"/>
        <v/>
      </c>
      <c r="Q51" s="17" t="str">
        <f>IF($C51="","",IF(AND(ISNUMBER(IFERROR(INDEX(従業員マスタ!$S$7:$S$26,MATCH($C51,従業員マスタ!$A$7:$A$26,0)),"")),IFERROR(INDEX(従業員マスタ!$S$7:$S$26,MATCH($C51,従業員マスタ!$A$7:$A$26,0)),"")&gt;0,ISNUMBER(IFERROR(INDEX(従業員マスタ!$T$7:$T$26,MATCH($C51,従業員マスタ!$A$7:$A$26,0)),"")),IFERROR(INDEX(従業員マスタ!$T$7:$T$26,MATCH($C51,従業員マスタ!$A$7:$A$26,0)),"")&gt;0),ROUND(IFERROR(INDEX(従業員マスタ!$T$7:$T$26,MATCH($C51,従業員マスタ!$A$7:$A$26,0)),"")/IFERROR(INDEX(従業員マスタ!$S$7:$S$26,MATCH($C51,従業員マスタ!$A$7:$A$26,0)),""),2),設定!$B$11))</f>
        <v/>
      </c>
      <c r="R51" s="6"/>
    </row>
    <row r="52" spans="1:18" ht="17.25" x14ac:dyDescent="0.25">
      <c r="A52" s="12"/>
      <c r="B52" s="6"/>
      <c r="C52" s="13" t="str">
        <f>IF($B52="","",IFERROR(INDEX(従業員マスタ!$A$7:$A$26,MATCH($B52,従業員マスタ!$B$7:$B$26,0)),""))</f>
        <v/>
      </c>
      <c r="D52" s="13" t="str">
        <f t="shared" si="0"/>
        <v/>
      </c>
      <c r="E52" s="14"/>
      <c r="F52" s="14"/>
      <c r="G52" s="15"/>
      <c r="H52" s="13" t="str">
        <f t="shared" si="1"/>
        <v/>
      </c>
      <c r="I52" s="16" t="str">
        <f t="shared" si="2"/>
        <v/>
      </c>
      <c r="J52" s="16" t="str">
        <f t="shared" si="3"/>
        <v/>
      </c>
      <c r="K52" s="16" t="str">
        <f t="shared" si="4"/>
        <v/>
      </c>
      <c r="L52" s="16" t="str">
        <f t="shared" si="5"/>
        <v/>
      </c>
      <c r="M52" s="16" t="str">
        <f t="shared" si="6"/>
        <v/>
      </c>
      <c r="N52" s="11"/>
      <c r="O52" s="16" t="str">
        <f t="shared" si="7"/>
        <v/>
      </c>
      <c r="P52" s="8" t="str">
        <f t="shared" si="8"/>
        <v/>
      </c>
      <c r="Q52" s="17" t="str">
        <f>IF($C52="","",IF(AND(ISNUMBER(IFERROR(INDEX(従業員マスタ!$S$7:$S$26,MATCH($C52,従業員マスタ!$A$7:$A$26,0)),"")),IFERROR(INDEX(従業員マスタ!$S$7:$S$26,MATCH($C52,従業員マスタ!$A$7:$A$26,0)),"")&gt;0,ISNUMBER(IFERROR(INDEX(従業員マスタ!$T$7:$T$26,MATCH($C52,従業員マスタ!$A$7:$A$26,0)),"")),IFERROR(INDEX(従業員マスタ!$T$7:$T$26,MATCH($C52,従業員マスタ!$A$7:$A$26,0)),"")&gt;0),ROUND(IFERROR(INDEX(従業員マスタ!$T$7:$T$26,MATCH($C52,従業員マスタ!$A$7:$A$26,0)),"")/IFERROR(INDEX(従業員マスタ!$S$7:$S$26,MATCH($C52,従業員マスタ!$A$7:$A$26,0)),""),2),設定!$B$11))</f>
        <v/>
      </c>
      <c r="R52" s="6"/>
    </row>
    <row r="53" spans="1:18" ht="17.25" x14ac:dyDescent="0.25">
      <c r="A53" s="12"/>
      <c r="B53" s="6"/>
      <c r="C53" s="13" t="str">
        <f>IF($B53="","",IFERROR(INDEX(従業員マスタ!$A$7:$A$26,MATCH($B53,従業員マスタ!$B$7:$B$26,0)),""))</f>
        <v/>
      </c>
      <c r="D53" s="13" t="str">
        <f t="shared" si="0"/>
        <v/>
      </c>
      <c r="E53" s="14"/>
      <c r="F53" s="14"/>
      <c r="G53" s="15"/>
      <c r="H53" s="13" t="str">
        <f t="shared" si="1"/>
        <v/>
      </c>
      <c r="I53" s="16" t="str">
        <f t="shared" si="2"/>
        <v/>
      </c>
      <c r="J53" s="16" t="str">
        <f t="shared" si="3"/>
        <v/>
      </c>
      <c r="K53" s="16" t="str">
        <f t="shared" si="4"/>
        <v/>
      </c>
      <c r="L53" s="16" t="str">
        <f t="shared" si="5"/>
        <v/>
      </c>
      <c r="M53" s="16" t="str">
        <f t="shared" si="6"/>
        <v/>
      </c>
      <c r="N53" s="11"/>
      <c r="O53" s="16" t="str">
        <f t="shared" si="7"/>
        <v/>
      </c>
      <c r="P53" s="8" t="str">
        <f t="shared" si="8"/>
        <v/>
      </c>
      <c r="Q53" s="17" t="str">
        <f>IF($C53="","",IF(AND(ISNUMBER(IFERROR(INDEX(従業員マスタ!$S$7:$S$26,MATCH($C53,従業員マスタ!$A$7:$A$26,0)),"")),IFERROR(INDEX(従業員マスタ!$S$7:$S$26,MATCH($C53,従業員マスタ!$A$7:$A$26,0)),"")&gt;0,ISNUMBER(IFERROR(INDEX(従業員マスタ!$T$7:$T$26,MATCH($C53,従業員マスタ!$A$7:$A$26,0)),"")),IFERROR(INDEX(従業員マスタ!$T$7:$T$26,MATCH($C53,従業員マスタ!$A$7:$A$26,0)),"")&gt;0),ROUND(IFERROR(INDEX(従業員マスタ!$T$7:$T$26,MATCH($C53,従業員マスタ!$A$7:$A$26,0)),"")/IFERROR(INDEX(従業員マスタ!$S$7:$S$26,MATCH($C53,従業員マスタ!$A$7:$A$26,0)),""),2),設定!$B$11))</f>
        <v/>
      </c>
      <c r="R53" s="6"/>
    </row>
    <row r="54" spans="1:18" ht="17.25" x14ac:dyDescent="0.25">
      <c r="A54" s="12"/>
      <c r="B54" s="6"/>
      <c r="C54" s="13" t="str">
        <f>IF($B54="","",IFERROR(INDEX(従業員マスタ!$A$7:$A$26,MATCH($B54,従業員マスタ!$B$7:$B$26,0)),""))</f>
        <v/>
      </c>
      <c r="D54" s="13" t="str">
        <f t="shared" si="0"/>
        <v/>
      </c>
      <c r="E54" s="14"/>
      <c r="F54" s="14"/>
      <c r="G54" s="15"/>
      <c r="H54" s="13" t="str">
        <f t="shared" si="1"/>
        <v/>
      </c>
      <c r="I54" s="16" t="str">
        <f t="shared" si="2"/>
        <v/>
      </c>
      <c r="J54" s="16" t="str">
        <f t="shared" si="3"/>
        <v/>
      </c>
      <c r="K54" s="16" t="str">
        <f t="shared" si="4"/>
        <v/>
      </c>
      <c r="L54" s="16" t="str">
        <f t="shared" si="5"/>
        <v/>
      </c>
      <c r="M54" s="16" t="str">
        <f t="shared" si="6"/>
        <v/>
      </c>
      <c r="N54" s="11"/>
      <c r="O54" s="16" t="str">
        <f t="shared" si="7"/>
        <v/>
      </c>
      <c r="P54" s="8" t="str">
        <f t="shared" si="8"/>
        <v/>
      </c>
      <c r="Q54" s="17" t="str">
        <f>IF($C54="","",IF(AND(ISNUMBER(IFERROR(INDEX(従業員マスタ!$S$7:$S$26,MATCH($C54,従業員マスタ!$A$7:$A$26,0)),"")),IFERROR(INDEX(従業員マスタ!$S$7:$S$26,MATCH($C54,従業員マスタ!$A$7:$A$26,0)),"")&gt;0,ISNUMBER(IFERROR(INDEX(従業員マスタ!$T$7:$T$26,MATCH($C54,従業員マスタ!$A$7:$A$26,0)),"")),IFERROR(INDEX(従業員マスタ!$T$7:$T$26,MATCH($C54,従業員マスタ!$A$7:$A$26,0)),"")&gt;0),ROUND(IFERROR(INDEX(従業員マスタ!$T$7:$T$26,MATCH($C54,従業員マスタ!$A$7:$A$26,0)),"")/IFERROR(INDEX(従業員マスタ!$S$7:$S$26,MATCH($C54,従業員マスタ!$A$7:$A$26,0)),""),2),設定!$B$11))</f>
        <v/>
      </c>
      <c r="R54" s="6"/>
    </row>
    <row r="55" spans="1:18" ht="17.25" x14ac:dyDescent="0.25">
      <c r="A55" s="12"/>
      <c r="B55" s="6"/>
      <c r="C55" s="13" t="str">
        <f>IF($B55="","",IFERROR(INDEX(従業員マスタ!$A$7:$A$26,MATCH($B55,従業員マスタ!$B$7:$B$26,0)),""))</f>
        <v/>
      </c>
      <c r="D55" s="13" t="str">
        <f t="shared" si="0"/>
        <v/>
      </c>
      <c r="E55" s="14"/>
      <c r="F55" s="14"/>
      <c r="G55" s="15"/>
      <c r="H55" s="13" t="str">
        <f t="shared" si="1"/>
        <v/>
      </c>
      <c r="I55" s="16" t="str">
        <f t="shared" si="2"/>
        <v/>
      </c>
      <c r="J55" s="16" t="str">
        <f t="shared" si="3"/>
        <v/>
      </c>
      <c r="K55" s="16" t="str">
        <f t="shared" si="4"/>
        <v/>
      </c>
      <c r="L55" s="16" t="str">
        <f t="shared" si="5"/>
        <v/>
      </c>
      <c r="M55" s="16" t="str">
        <f t="shared" si="6"/>
        <v/>
      </c>
      <c r="N55" s="11"/>
      <c r="O55" s="16" t="str">
        <f t="shared" si="7"/>
        <v/>
      </c>
      <c r="P55" s="8" t="str">
        <f t="shared" si="8"/>
        <v/>
      </c>
      <c r="Q55" s="17" t="str">
        <f>IF($C55="","",IF(AND(ISNUMBER(IFERROR(INDEX(従業員マスタ!$S$7:$S$26,MATCH($C55,従業員マスタ!$A$7:$A$26,0)),"")),IFERROR(INDEX(従業員マスタ!$S$7:$S$26,MATCH($C55,従業員マスタ!$A$7:$A$26,0)),"")&gt;0,ISNUMBER(IFERROR(INDEX(従業員マスタ!$T$7:$T$26,MATCH($C55,従業員マスタ!$A$7:$A$26,0)),"")),IFERROR(INDEX(従業員マスタ!$T$7:$T$26,MATCH($C55,従業員マスタ!$A$7:$A$26,0)),"")&gt;0),ROUND(IFERROR(INDEX(従業員マスタ!$T$7:$T$26,MATCH($C55,従業員マスタ!$A$7:$A$26,0)),"")/IFERROR(INDEX(従業員マスタ!$S$7:$S$26,MATCH($C55,従業員マスタ!$A$7:$A$26,0)),""),2),設定!$B$11))</f>
        <v/>
      </c>
      <c r="R55" s="6"/>
    </row>
    <row r="56" spans="1:18" ht="17.25" x14ac:dyDescent="0.25">
      <c r="A56" s="12"/>
      <c r="B56" s="6"/>
      <c r="C56" s="13" t="str">
        <f>IF($B56="","",IFERROR(INDEX(従業員マスタ!$A$7:$A$26,MATCH($B56,従業員マスタ!$B$7:$B$26,0)),""))</f>
        <v/>
      </c>
      <c r="D56" s="13" t="str">
        <f t="shared" si="0"/>
        <v/>
      </c>
      <c r="E56" s="14"/>
      <c r="F56" s="14"/>
      <c r="G56" s="15"/>
      <c r="H56" s="13" t="str">
        <f t="shared" si="1"/>
        <v/>
      </c>
      <c r="I56" s="16" t="str">
        <f t="shared" si="2"/>
        <v/>
      </c>
      <c r="J56" s="16" t="str">
        <f t="shared" si="3"/>
        <v/>
      </c>
      <c r="K56" s="16" t="str">
        <f t="shared" si="4"/>
        <v/>
      </c>
      <c r="L56" s="16" t="str">
        <f t="shared" si="5"/>
        <v/>
      </c>
      <c r="M56" s="16" t="str">
        <f t="shared" si="6"/>
        <v/>
      </c>
      <c r="N56" s="11"/>
      <c r="O56" s="16" t="str">
        <f t="shared" si="7"/>
        <v/>
      </c>
      <c r="P56" s="8" t="str">
        <f t="shared" si="8"/>
        <v/>
      </c>
      <c r="Q56" s="17" t="str">
        <f>IF($C56="","",IF(AND(ISNUMBER(IFERROR(INDEX(従業員マスタ!$S$7:$S$26,MATCH($C56,従業員マスタ!$A$7:$A$26,0)),"")),IFERROR(INDEX(従業員マスタ!$S$7:$S$26,MATCH($C56,従業員マスタ!$A$7:$A$26,0)),"")&gt;0,ISNUMBER(IFERROR(INDEX(従業員マスタ!$T$7:$T$26,MATCH($C56,従業員マスタ!$A$7:$A$26,0)),"")),IFERROR(INDEX(従業員マスタ!$T$7:$T$26,MATCH($C56,従業員マスタ!$A$7:$A$26,0)),"")&gt;0),ROUND(IFERROR(INDEX(従業員マスタ!$T$7:$T$26,MATCH($C56,従業員マスタ!$A$7:$A$26,0)),"")/IFERROR(INDEX(従業員マスタ!$S$7:$S$26,MATCH($C56,従業員マスタ!$A$7:$A$26,0)),""),2),設定!$B$11))</f>
        <v/>
      </c>
      <c r="R56" s="6"/>
    </row>
    <row r="57" spans="1:18" ht="17.25" x14ac:dyDescent="0.25">
      <c r="A57" s="12"/>
      <c r="B57" s="6"/>
      <c r="C57" s="13" t="str">
        <f>IF($B57="","",IFERROR(INDEX(従業員マスタ!$A$7:$A$26,MATCH($B57,従業員マスタ!$B$7:$B$26,0)),""))</f>
        <v/>
      </c>
      <c r="D57" s="13" t="str">
        <f t="shared" si="0"/>
        <v/>
      </c>
      <c r="E57" s="14"/>
      <c r="F57" s="14"/>
      <c r="G57" s="15"/>
      <c r="H57" s="13" t="str">
        <f t="shared" si="1"/>
        <v/>
      </c>
      <c r="I57" s="16" t="str">
        <f t="shared" si="2"/>
        <v/>
      </c>
      <c r="J57" s="16" t="str">
        <f t="shared" si="3"/>
        <v/>
      </c>
      <c r="K57" s="16" t="str">
        <f t="shared" si="4"/>
        <v/>
      </c>
      <c r="L57" s="16" t="str">
        <f t="shared" si="5"/>
        <v/>
      </c>
      <c r="M57" s="16" t="str">
        <f t="shared" si="6"/>
        <v/>
      </c>
      <c r="N57" s="11"/>
      <c r="O57" s="16" t="str">
        <f t="shared" si="7"/>
        <v/>
      </c>
      <c r="P57" s="8" t="str">
        <f t="shared" si="8"/>
        <v/>
      </c>
      <c r="Q57" s="17" t="str">
        <f>IF($C57="","",IF(AND(ISNUMBER(IFERROR(INDEX(従業員マスタ!$S$7:$S$26,MATCH($C57,従業員マスタ!$A$7:$A$26,0)),"")),IFERROR(INDEX(従業員マスタ!$S$7:$S$26,MATCH($C57,従業員マスタ!$A$7:$A$26,0)),"")&gt;0,ISNUMBER(IFERROR(INDEX(従業員マスタ!$T$7:$T$26,MATCH($C57,従業員マスタ!$A$7:$A$26,0)),"")),IFERROR(INDEX(従業員マスタ!$T$7:$T$26,MATCH($C57,従業員マスタ!$A$7:$A$26,0)),"")&gt;0),ROUND(IFERROR(INDEX(従業員マスタ!$T$7:$T$26,MATCH($C57,従業員マスタ!$A$7:$A$26,0)),"")/IFERROR(INDEX(従業員マスタ!$S$7:$S$26,MATCH($C57,従業員マスタ!$A$7:$A$26,0)),""),2),設定!$B$11))</f>
        <v/>
      </c>
      <c r="R57" s="6"/>
    </row>
    <row r="58" spans="1:18" ht="17.25" x14ac:dyDescent="0.25">
      <c r="A58" s="12"/>
      <c r="B58" s="6"/>
      <c r="C58" s="13" t="str">
        <f>IF($B58="","",IFERROR(INDEX(従業員マスタ!$A$7:$A$26,MATCH($B58,従業員マスタ!$B$7:$B$26,0)),""))</f>
        <v/>
      </c>
      <c r="D58" s="13" t="str">
        <f t="shared" si="0"/>
        <v/>
      </c>
      <c r="E58" s="14"/>
      <c r="F58" s="14"/>
      <c r="G58" s="15"/>
      <c r="H58" s="13" t="str">
        <f t="shared" si="1"/>
        <v/>
      </c>
      <c r="I58" s="16" t="str">
        <f t="shared" si="2"/>
        <v/>
      </c>
      <c r="J58" s="16" t="str">
        <f t="shared" si="3"/>
        <v/>
      </c>
      <c r="K58" s="16" t="str">
        <f t="shared" si="4"/>
        <v/>
      </c>
      <c r="L58" s="16" t="str">
        <f t="shared" si="5"/>
        <v/>
      </c>
      <c r="M58" s="16" t="str">
        <f t="shared" si="6"/>
        <v/>
      </c>
      <c r="N58" s="11"/>
      <c r="O58" s="16" t="str">
        <f t="shared" si="7"/>
        <v/>
      </c>
      <c r="P58" s="8" t="str">
        <f t="shared" si="8"/>
        <v/>
      </c>
      <c r="Q58" s="17" t="str">
        <f>IF($C58="","",IF(AND(ISNUMBER(IFERROR(INDEX(従業員マスタ!$S$7:$S$26,MATCH($C58,従業員マスタ!$A$7:$A$26,0)),"")),IFERROR(INDEX(従業員マスタ!$S$7:$S$26,MATCH($C58,従業員マスタ!$A$7:$A$26,0)),"")&gt;0,ISNUMBER(IFERROR(INDEX(従業員マスタ!$T$7:$T$26,MATCH($C58,従業員マスタ!$A$7:$A$26,0)),"")),IFERROR(INDEX(従業員マスタ!$T$7:$T$26,MATCH($C58,従業員マスタ!$A$7:$A$26,0)),"")&gt;0),ROUND(IFERROR(INDEX(従業員マスタ!$T$7:$T$26,MATCH($C58,従業員マスタ!$A$7:$A$26,0)),"")/IFERROR(INDEX(従業員マスタ!$S$7:$S$26,MATCH($C58,従業員マスタ!$A$7:$A$26,0)),""),2),設定!$B$11))</f>
        <v/>
      </c>
      <c r="R58" s="6"/>
    </row>
    <row r="59" spans="1:18" ht="17.25" x14ac:dyDescent="0.25">
      <c r="A59" s="12"/>
      <c r="B59" s="6"/>
      <c r="C59" s="13" t="str">
        <f>IF($B59="","",IFERROR(INDEX(従業員マスタ!$A$7:$A$26,MATCH($B59,従業員マスタ!$B$7:$B$26,0)),""))</f>
        <v/>
      </c>
      <c r="D59" s="13" t="str">
        <f t="shared" si="0"/>
        <v/>
      </c>
      <c r="E59" s="14"/>
      <c r="F59" s="14"/>
      <c r="G59" s="15"/>
      <c r="H59" s="13" t="str">
        <f t="shared" si="1"/>
        <v/>
      </c>
      <c r="I59" s="16" t="str">
        <f t="shared" si="2"/>
        <v/>
      </c>
      <c r="J59" s="16" t="str">
        <f t="shared" si="3"/>
        <v/>
      </c>
      <c r="K59" s="16" t="str">
        <f t="shared" si="4"/>
        <v/>
      </c>
      <c r="L59" s="16" t="str">
        <f t="shared" si="5"/>
        <v/>
      </c>
      <c r="M59" s="16" t="str">
        <f t="shared" si="6"/>
        <v/>
      </c>
      <c r="N59" s="11"/>
      <c r="O59" s="16" t="str">
        <f t="shared" si="7"/>
        <v/>
      </c>
      <c r="P59" s="8" t="str">
        <f t="shared" si="8"/>
        <v/>
      </c>
      <c r="Q59" s="17" t="str">
        <f>IF($C59="","",IF(AND(ISNUMBER(IFERROR(INDEX(従業員マスタ!$S$7:$S$26,MATCH($C59,従業員マスタ!$A$7:$A$26,0)),"")),IFERROR(INDEX(従業員マスタ!$S$7:$S$26,MATCH($C59,従業員マスタ!$A$7:$A$26,0)),"")&gt;0,ISNUMBER(IFERROR(INDEX(従業員マスタ!$T$7:$T$26,MATCH($C59,従業員マスタ!$A$7:$A$26,0)),"")),IFERROR(INDEX(従業員マスタ!$T$7:$T$26,MATCH($C59,従業員マスタ!$A$7:$A$26,0)),"")&gt;0),ROUND(IFERROR(INDEX(従業員マスタ!$T$7:$T$26,MATCH($C59,従業員マスタ!$A$7:$A$26,0)),"")/IFERROR(INDEX(従業員マスタ!$S$7:$S$26,MATCH($C59,従業員マスタ!$A$7:$A$26,0)),""),2),設定!$B$11))</f>
        <v/>
      </c>
      <c r="R59" s="6"/>
    </row>
    <row r="60" spans="1:18" ht="17.25" x14ac:dyDescent="0.25">
      <c r="A60" s="12"/>
      <c r="B60" s="6"/>
      <c r="C60" s="13" t="str">
        <f>IF($B60="","",IFERROR(INDEX(従業員マスタ!$A$7:$A$26,MATCH($B60,従業員マスタ!$B$7:$B$26,0)),""))</f>
        <v/>
      </c>
      <c r="D60" s="13" t="str">
        <f t="shared" si="0"/>
        <v/>
      </c>
      <c r="E60" s="14"/>
      <c r="F60" s="14"/>
      <c r="G60" s="15"/>
      <c r="H60" s="13" t="str">
        <f t="shared" si="1"/>
        <v/>
      </c>
      <c r="I60" s="16" t="str">
        <f t="shared" si="2"/>
        <v/>
      </c>
      <c r="J60" s="16" t="str">
        <f t="shared" si="3"/>
        <v/>
      </c>
      <c r="K60" s="16" t="str">
        <f t="shared" si="4"/>
        <v/>
      </c>
      <c r="L60" s="16" t="str">
        <f t="shared" si="5"/>
        <v/>
      </c>
      <c r="M60" s="16" t="str">
        <f t="shared" si="6"/>
        <v/>
      </c>
      <c r="N60" s="11"/>
      <c r="O60" s="16" t="str">
        <f t="shared" si="7"/>
        <v/>
      </c>
      <c r="P60" s="8" t="str">
        <f t="shared" si="8"/>
        <v/>
      </c>
      <c r="Q60" s="17" t="str">
        <f>IF($C60="","",IF(AND(ISNUMBER(IFERROR(INDEX(従業員マスタ!$S$7:$S$26,MATCH($C60,従業員マスタ!$A$7:$A$26,0)),"")),IFERROR(INDEX(従業員マスタ!$S$7:$S$26,MATCH($C60,従業員マスタ!$A$7:$A$26,0)),"")&gt;0,ISNUMBER(IFERROR(INDEX(従業員マスタ!$T$7:$T$26,MATCH($C60,従業員マスタ!$A$7:$A$26,0)),"")),IFERROR(INDEX(従業員マスタ!$T$7:$T$26,MATCH($C60,従業員マスタ!$A$7:$A$26,0)),"")&gt;0),ROUND(IFERROR(INDEX(従業員マスタ!$T$7:$T$26,MATCH($C60,従業員マスタ!$A$7:$A$26,0)),"")/IFERROR(INDEX(従業員マスタ!$S$7:$S$26,MATCH($C60,従業員マスタ!$A$7:$A$26,0)),""),2),設定!$B$11))</f>
        <v/>
      </c>
      <c r="R60" s="6"/>
    </row>
    <row r="61" spans="1:18" ht="17.25" x14ac:dyDescent="0.25">
      <c r="A61" s="12"/>
      <c r="B61" s="6"/>
      <c r="C61" s="13" t="str">
        <f>IF($B61="","",IFERROR(INDEX(従業員マスタ!$A$7:$A$26,MATCH($B61,従業員マスタ!$B$7:$B$26,0)),""))</f>
        <v/>
      </c>
      <c r="D61" s="13" t="str">
        <f t="shared" si="0"/>
        <v/>
      </c>
      <c r="E61" s="14"/>
      <c r="F61" s="14"/>
      <c r="G61" s="15"/>
      <c r="H61" s="13" t="str">
        <f t="shared" si="1"/>
        <v/>
      </c>
      <c r="I61" s="16" t="str">
        <f t="shared" si="2"/>
        <v/>
      </c>
      <c r="J61" s="16" t="str">
        <f t="shared" si="3"/>
        <v/>
      </c>
      <c r="K61" s="16" t="str">
        <f t="shared" si="4"/>
        <v/>
      </c>
      <c r="L61" s="16" t="str">
        <f t="shared" si="5"/>
        <v/>
      </c>
      <c r="M61" s="16" t="str">
        <f t="shared" si="6"/>
        <v/>
      </c>
      <c r="N61" s="11"/>
      <c r="O61" s="16" t="str">
        <f t="shared" si="7"/>
        <v/>
      </c>
      <c r="P61" s="8" t="str">
        <f t="shared" si="8"/>
        <v/>
      </c>
      <c r="Q61" s="17" t="str">
        <f>IF($C61="","",IF(AND(ISNUMBER(IFERROR(INDEX(従業員マスタ!$S$7:$S$26,MATCH($C61,従業員マスタ!$A$7:$A$26,0)),"")),IFERROR(INDEX(従業員マスタ!$S$7:$S$26,MATCH($C61,従業員マスタ!$A$7:$A$26,0)),"")&gt;0,ISNUMBER(IFERROR(INDEX(従業員マスタ!$T$7:$T$26,MATCH($C61,従業員マスタ!$A$7:$A$26,0)),"")),IFERROR(INDEX(従業員マスタ!$T$7:$T$26,MATCH($C61,従業員マスタ!$A$7:$A$26,0)),"")&gt;0),ROUND(IFERROR(INDEX(従業員マスタ!$T$7:$T$26,MATCH($C61,従業員マスタ!$A$7:$A$26,0)),"")/IFERROR(INDEX(従業員マスタ!$S$7:$S$26,MATCH($C61,従業員マスタ!$A$7:$A$26,0)),""),2),設定!$B$11))</f>
        <v/>
      </c>
      <c r="R61" s="6"/>
    </row>
    <row r="62" spans="1:18" ht="17.25" x14ac:dyDescent="0.25">
      <c r="A62" s="12"/>
      <c r="B62" s="6"/>
      <c r="C62" s="13" t="str">
        <f>IF($B62="","",IFERROR(INDEX(従業員マスタ!$A$7:$A$26,MATCH($B62,従業員マスタ!$B$7:$B$26,0)),""))</f>
        <v/>
      </c>
      <c r="D62" s="13" t="str">
        <f t="shared" si="0"/>
        <v/>
      </c>
      <c r="E62" s="14"/>
      <c r="F62" s="14"/>
      <c r="G62" s="15"/>
      <c r="H62" s="13" t="str">
        <f t="shared" si="1"/>
        <v/>
      </c>
      <c r="I62" s="16" t="str">
        <f t="shared" si="2"/>
        <v/>
      </c>
      <c r="J62" s="16" t="str">
        <f t="shared" si="3"/>
        <v/>
      </c>
      <c r="K62" s="16" t="str">
        <f t="shared" si="4"/>
        <v/>
      </c>
      <c r="L62" s="16" t="str">
        <f t="shared" si="5"/>
        <v/>
      </c>
      <c r="M62" s="16" t="str">
        <f t="shared" si="6"/>
        <v/>
      </c>
      <c r="N62" s="11"/>
      <c r="O62" s="16" t="str">
        <f t="shared" si="7"/>
        <v/>
      </c>
      <c r="P62" s="8" t="str">
        <f t="shared" si="8"/>
        <v/>
      </c>
      <c r="Q62" s="17" t="str">
        <f>IF($C62="","",IF(AND(ISNUMBER(IFERROR(INDEX(従業員マスタ!$S$7:$S$26,MATCH($C62,従業員マスタ!$A$7:$A$26,0)),"")),IFERROR(INDEX(従業員マスタ!$S$7:$S$26,MATCH($C62,従業員マスタ!$A$7:$A$26,0)),"")&gt;0,ISNUMBER(IFERROR(INDEX(従業員マスタ!$T$7:$T$26,MATCH($C62,従業員マスタ!$A$7:$A$26,0)),"")),IFERROR(INDEX(従業員マスタ!$T$7:$T$26,MATCH($C62,従業員マスタ!$A$7:$A$26,0)),"")&gt;0),ROUND(IFERROR(INDEX(従業員マスタ!$T$7:$T$26,MATCH($C62,従業員マスタ!$A$7:$A$26,0)),"")/IFERROR(INDEX(従業員マスタ!$S$7:$S$26,MATCH($C62,従業員マスタ!$A$7:$A$26,0)),""),2),設定!$B$11))</f>
        <v/>
      </c>
      <c r="R62" s="6"/>
    </row>
    <row r="63" spans="1:18" ht="17.25" x14ac:dyDescent="0.25">
      <c r="A63" s="12"/>
      <c r="B63" s="6"/>
      <c r="C63" s="13" t="str">
        <f>IF($B63="","",IFERROR(INDEX(従業員マスタ!$A$7:$A$26,MATCH($B63,従業員マスタ!$B$7:$B$26,0)),""))</f>
        <v/>
      </c>
      <c r="D63" s="13" t="str">
        <f t="shared" si="0"/>
        <v/>
      </c>
      <c r="E63" s="14"/>
      <c r="F63" s="14"/>
      <c r="G63" s="15"/>
      <c r="H63" s="13" t="str">
        <f t="shared" si="1"/>
        <v/>
      </c>
      <c r="I63" s="16" t="str">
        <f t="shared" si="2"/>
        <v/>
      </c>
      <c r="J63" s="16" t="str">
        <f t="shared" si="3"/>
        <v/>
      </c>
      <c r="K63" s="16" t="str">
        <f t="shared" si="4"/>
        <v/>
      </c>
      <c r="L63" s="16" t="str">
        <f t="shared" si="5"/>
        <v/>
      </c>
      <c r="M63" s="16" t="str">
        <f t="shared" si="6"/>
        <v/>
      </c>
      <c r="N63" s="11"/>
      <c r="O63" s="16" t="str">
        <f t="shared" si="7"/>
        <v/>
      </c>
      <c r="P63" s="8" t="str">
        <f t="shared" si="8"/>
        <v/>
      </c>
      <c r="Q63" s="17" t="str">
        <f>IF($C63="","",IF(AND(ISNUMBER(IFERROR(INDEX(従業員マスタ!$S$7:$S$26,MATCH($C63,従業員マスタ!$A$7:$A$26,0)),"")),IFERROR(INDEX(従業員マスタ!$S$7:$S$26,MATCH($C63,従業員マスタ!$A$7:$A$26,0)),"")&gt;0,ISNUMBER(IFERROR(INDEX(従業員マスタ!$T$7:$T$26,MATCH($C63,従業員マスタ!$A$7:$A$26,0)),"")),IFERROR(INDEX(従業員マスタ!$T$7:$T$26,MATCH($C63,従業員マスタ!$A$7:$A$26,0)),"")&gt;0),ROUND(IFERROR(INDEX(従業員マスタ!$T$7:$T$26,MATCH($C63,従業員マスタ!$A$7:$A$26,0)),"")/IFERROR(INDEX(従業員マスタ!$S$7:$S$26,MATCH($C63,従業員マスタ!$A$7:$A$26,0)),""),2),設定!$B$11))</f>
        <v/>
      </c>
      <c r="R63" s="6"/>
    </row>
    <row r="64" spans="1:18" ht="17.25" x14ac:dyDescent="0.25">
      <c r="A64" s="12"/>
      <c r="B64" s="6"/>
      <c r="C64" s="13" t="str">
        <f>IF($B64="","",IFERROR(INDEX(従業員マスタ!$A$7:$A$26,MATCH($B64,従業員マスタ!$B$7:$B$26,0)),""))</f>
        <v/>
      </c>
      <c r="D64" s="13" t="str">
        <f t="shared" si="0"/>
        <v/>
      </c>
      <c r="E64" s="14"/>
      <c r="F64" s="14"/>
      <c r="G64" s="15"/>
      <c r="H64" s="13" t="str">
        <f t="shared" si="1"/>
        <v/>
      </c>
      <c r="I64" s="16" t="str">
        <f t="shared" si="2"/>
        <v/>
      </c>
      <c r="J64" s="16" t="str">
        <f t="shared" si="3"/>
        <v/>
      </c>
      <c r="K64" s="16" t="str">
        <f t="shared" si="4"/>
        <v/>
      </c>
      <c r="L64" s="16" t="str">
        <f t="shared" si="5"/>
        <v/>
      </c>
      <c r="M64" s="16" t="str">
        <f t="shared" si="6"/>
        <v/>
      </c>
      <c r="N64" s="11"/>
      <c r="O64" s="16" t="str">
        <f t="shared" si="7"/>
        <v/>
      </c>
      <c r="P64" s="8" t="str">
        <f t="shared" si="8"/>
        <v/>
      </c>
      <c r="Q64" s="17" t="str">
        <f>IF($C64="","",IF(AND(ISNUMBER(IFERROR(INDEX(従業員マスタ!$S$7:$S$26,MATCH($C64,従業員マスタ!$A$7:$A$26,0)),"")),IFERROR(INDEX(従業員マスタ!$S$7:$S$26,MATCH($C64,従業員マスタ!$A$7:$A$26,0)),"")&gt;0,ISNUMBER(IFERROR(INDEX(従業員マスタ!$T$7:$T$26,MATCH($C64,従業員マスタ!$A$7:$A$26,0)),"")),IFERROR(INDEX(従業員マスタ!$T$7:$T$26,MATCH($C64,従業員マスタ!$A$7:$A$26,0)),"")&gt;0),ROUND(IFERROR(INDEX(従業員マスタ!$T$7:$T$26,MATCH($C64,従業員マスタ!$A$7:$A$26,0)),"")/IFERROR(INDEX(従業員マスタ!$S$7:$S$26,MATCH($C64,従業員マスタ!$A$7:$A$26,0)),""),2),設定!$B$11))</f>
        <v/>
      </c>
      <c r="R64" s="6"/>
    </row>
    <row r="65" spans="1:18" ht="17.25" x14ac:dyDescent="0.25">
      <c r="A65" s="12"/>
      <c r="B65" s="6"/>
      <c r="C65" s="13" t="str">
        <f>IF($B65="","",IFERROR(INDEX(従業員マスタ!$A$7:$A$26,MATCH($B65,従業員マスタ!$B$7:$B$26,0)),""))</f>
        <v/>
      </c>
      <c r="D65" s="13" t="str">
        <f t="shared" si="0"/>
        <v/>
      </c>
      <c r="E65" s="14"/>
      <c r="F65" s="14"/>
      <c r="G65" s="15"/>
      <c r="H65" s="13" t="str">
        <f t="shared" si="1"/>
        <v/>
      </c>
      <c r="I65" s="16" t="str">
        <f t="shared" si="2"/>
        <v/>
      </c>
      <c r="J65" s="16" t="str">
        <f t="shared" si="3"/>
        <v/>
      </c>
      <c r="K65" s="16" t="str">
        <f t="shared" si="4"/>
        <v/>
      </c>
      <c r="L65" s="16" t="str">
        <f t="shared" si="5"/>
        <v/>
      </c>
      <c r="M65" s="16" t="str">
        <f t="shared" si="6"/>
        <v/>
      </c>
      <c r="N65" s="11"/>
      <c r="O65" s="16" t="str">
        <f t="shared" si="7"/>
        <v/>
      </c>
      <c r="P65" s="8" t="str">
        <f t="shared" si="8"/>
        <v/>
      </c>
      <c r="Q65" s="17" t="str">
        <f>IF($C65="","",IF(AND(ISNUMBER(IFERROR(INDEX(従業員マスタ!$S$7:$S$26,MATCH($C65,従業員マスタ!$A$7:$A$26,0)),"")),IFERROR(INDEX(従業員マスタ!$S$7:$S$26,MATCH($C65,従業員マスタ!$A$7:$A$26,0)),"")&gt;0,ISNUMBER(IFERROR(INDEX(従業員マスタ!$T$7:$T$26,MATCH($C65,従業員マスタ!$A$7:$A$26,0)),"")),IFERROR(INDEX(従業員マスタ!$T$7:$T$26,MATCH($C65,従業員マスタ!$A$7:$A$26,0)),"")&gt;0),ROUND(IFERROR(INDEX(従業員マスタ!$T$7:$T$26,MATCH($C65,従業員マスタ!$A$7:$A$26,0)),"")/IFERROR(INDEX(従業員マスタ!$S$7:$S$26,MATCH($C65,従業員マスタ!$A$7:$A$26,0)),""),2),設定!$B$11))</f>
        <v/>
      </c>
      <c r="R65" s="6"/>
    </row>
    <row r="66" spans="1:18" ht="17.25" x14ac:dyDescent="0.25">
      <c r="A66" s="12"/>
      <c r="B66" s="6"/>
      <c r="C66" s="13" t="str">
        <f>IF($B66="","",IFERROR(INDEX(従業員マスタ!$A$7:$A$26,MATCH($B66,従業員マスタ!$B$7:$B$26,0)),""))</f>
        <v/>
      </c>
      <c r="D66" s="13" t="str">
        <f t="shared" si="0"/>
        <v/>
      </c>
      <c r="E66" s="14"/>
      <c r="F66" s="14"/>
      <c r="G66" s="15"/>
      <c r="H66" s="13" t="str">
        <f t="shared" si="1"/>
        <v/>
      </c>
      <c r="I66" s="16" t="str">
        <f t="shared" si="2"/>
        <v/>
      </c>
      <c r="J66" s="16" t="str">
        <f t="shared" si="3"/>
        <v/>
      </c>
      <c r="K66" s="16" t="str">
        <f t="shared" si="4"/>
        <v/>
      </c>
      <c r="L66" s="16" t="str">
        <f t="shared" si="5"/>
        <v/>
      </c>
      <c r="M66" s="16" t="str">
        <f t="shared" si="6"/>
        <v/>
      </c>
      <c r="N66" s="11"/>
      <c r="O66" s="16" t="str">
        <f t="shared" si="7"/>
        <v/>
      </c>
      <c r="P66" s="8" t="str">
        <f t="shared" si="8"/>
        <v/>
      </c>
      <c r="Q66" s="17" t="str">
        <f>IF($C66="","",IF(AND(ISNUMBER(IFERROR(INDEX(従業員マスタ!$S$7:$S$26,MATCH($C66,従業員マスタ!$A$7:$A$26,0)),"")),IFERROR(INDEX(従業員マスタ!$S$7:$S$26,MATCH($C66,従業員マスタ!$A$7:$A$26,0)),"")&gt;0,ISNUMBER(IFERROR(INDEX(従業員マスタ!$T$7:$T$26,MATCH($C66,従業員マスタ!$A$7:$A$26,0)),"")),IFERROR(INDEX(従業員マスタ!$T$7:$T$26,MATCH($C66,従業員マスタ!$A$7:$A$26,0)),"")&gt;0),ROUND(IFERROR(INDEX(従業員マスタ!$T$7:$T$26,MATCH($C66,従業員マスタ!$A$7:$A$26,0)),"")/IFERROR(INDEX(従業員マスタ!$S$7:$S$26,MATCH($C66,従業員マスタ!$A$7:$A$26,0)),""),2),設定!$B$11))</f>
        <v/>
      </c>
      <c r="R66" s="6"/>
    </row>
    <row r="67" spans="1:18" ht="17.25" x14ac:dyDescent="0.25">
      <c r="A67" s="12"/>
      <c r="B67" s="6"/>
      <c r="C67" s="13" t="str">
        <f>IF($B67="","",IFERROR(INDEX(従業員マスタ!$A$7:$A$26,MATCH($B67,従業員マスタ!$B$7:$B$26,0)),""))</f>
        <v/>
      </c>
      <c r="D67" s="13" t="str">
        <f t="shared" si="0"/>
        <v/>
      </c>
      <c r="E67" s="14"/>
      <c r="F67" s="14"/>
      <c r="G67" s="15"/>
      <c r="H67" s="13" t="str">
        <f t="shared" si="1"/>
        <v/>
      </c>
      <c r="I67" s="16" t="str">
        <f t="shared" si="2"/>
        <v/>
      </c>
      <c r="J67" s="16" t="str">
        <f t="shared" si="3"/>
        <v/>
      </c>
      <c r="K67" s="16" t="str">
        <f t="shared" si="4"/>
        <v/>
      </c>
      <c r="L67" s="16" t="str">
        <f t="shared" si="5"/>
        <v/>
      </c>
      <c r="M67" s="16" t="str">
        <f t="shared" si="6"/>
        <v/>
      </c>
      <c r="N67" s="11"/>
      <c r="O67" s="16" t="str">
        <f t="shared" si="7"/>
        <v/>
      </c>
      <c r="P67" s="8" t="str">
        <f t="shared" si="8"/>
        <v/>
      </c>
      <c r="Q67" s="17" t="str">
        <f>IF($C67="","",IF(AND(ISNUMBER(IFERROR(INDEX(従業員マスタ!$S$7:$S$26,MATCH($C67,従業員マスタ!$A$7:$A$26,0)),"")),IFERROR(INDEX(従業員マスタ!$S$7:$S$26,MATCH($C67,従業員マスタ!$A$7:$A$26,0)),"")&gt;0,ISNUMBER(IFERROR(INDEX(従業員マスタ!$T$7:$T$26,MATCH($C67,従業員マスタ!$A$7:$A$26,0)),"")),IFERROR(INDEX(従業員マスタ!$T$7:$T$26,MATCH($C67,従業員マスタ!$A$7:$A$26,0)),"")&gt;0),ROUND(IFERROR(INDEX(従業員マスタ!$T$7:$T$26,MATCH($C67,従業員マスタ!$A$7:$A$26,0)),"")/IFERROR(INDEX(従業員マスタ!$S$7:$S$26,MATCH($C67,従業員マスタ!$A$7:$A$26,0)),""),2),設定!$B$11))</f>
        <v/>
      </c>
      <c r="R67" s="6"/>
    </row>
    <row r="68" spans="1:18" ht="17.25" x14ac:dyDescent="0.25">
      <c r="A68" s="12"/>
      <c r="B68" s="6"/>
      <c r="C68" s="13" t="str">
        <f>IF($B68="","",IFERROR(INDEX(従業員マスタ!$A$7:$A$26,MATCH($B68,従業員マスタ!$B$7:$B$26,0)),""))</f>
        <v/>
      </c>
      <c r="D68" s="13" t="str">
        <f t="shared" si="0"/>
        <v/>
      </c>
      <c r="E68" s="14"/>
      <c r="F68" s="14"/>
      <c r="G68" s="15"/>
      <c r="H68" s="13" t="str">
        <f t="shared" si="1"/>
        <v/>
      </c>
      <c r="I68" s="16" t="str">
        <f t="shared" si="2"/>
        <v/>
      </c>
      <c r="J68" s="16" t="str">
        <f t="shared" si="3"/>
        <v/>
      </c>
      <c r="K68" s="16" t="str">
        <f t="shared" si="4"/>
        <v/>
      </c>
      <c r="L68" s="16" t="str">
        <f t="shared" si="5"/>
        <v/>
      </c>
      <c r="M68" s="16" t="str">
        <f t="shared" si="6"/>
        <v/>
      </c>
      <c r="N68" s="11"/>
      <c r="O68" s="16" t="str">
        <f t="shared" si="7"/>
        <v/>
      </c>
      <c r="P68" s="8" t="str">
        <f t="shared" si="8"/>
        <v/>
      </c>
      <c r="Q68" s="17" t="str">
        <f>IF($C68="","",IF(AND(ISNUMBER(IFERROR(INDEX(従業員マスタ!$S$7:$S$26,MATCH($C68,従業員マスタ!$A$7:$A$26,0)),"")),IFERROR(INDEX(従業員マスタ!$S$7:$S$26,MATCH($C68,従業員マスタ!$A$7:$A$26,0)),"")&gt;0,ISNUMBER(IFERROR(INDEX(従業員マスタ!$T$7:$T$26,MATCH($C68,従業員マスタ!$A$7:$A$26,0)),"")),IFERROR(INDEX(従業員マスタ!$T$7:$T$26,MATCH($C68,従業員マスタ!$A$7:$A$26,0)),"")&gt;0),ROUND(IFERROR(INDEX(従業員マスタ!$T$7:$T$26,MATCH($C68,従業員マスタ!$A$7:$A$26,0)),"")/IFERROR(INDEX(従業員マスタ!$S$7:$S$26,MATCH($C68,従業員マスタ!$A$7:$A$26,0)),""),2),設定!$B$11))</f>
        <v/>
      </c>
      <c r="R68" s="6"/>
    </row>
    <row r="69" spans="1:18" ht="17.25" x14ac:dyDescent="0.25">
      <c r="A69" s="12"/>
      <c r="B69" s="6"/>
      <c r="C69" s="13" t="str">
        <f>IF($B69="","",IFERROR(INDEX(従業員マスタ!$A$7:$A$26,MATCH($B69,従業員マスタ!$B$7:$B$26,0)),""))</f>
        <v/>
      </c>
      <c r="D69" s="13" t="str">
        <f t="shared" si="0"/>
        <v/>
      </c>
      <c r="E69" s="14"/>
      <c r="F69" s="14"/>
      <c r="G69" s="15"/>
      <c r="H69" s="13" t="str">
        <f t="shared" si="1"/>
        <v/>
      </c>
      <c r="I69" s="16" t="str">
        <f t="shared" si="2"/>
        <v/>
      </c>
      <c r="J69" s="16" t="str">
        <f t="shared" si="3"/>
        <v/>
      </c>
      <c r="K69" s="16" t="str">
        <f t="shared" si="4"/>
        <v/>
      </c>
      <c r="L69" s="16" t="str">
        <f t="shared" si="5"/>
        <v/>
      </c>
      <c r="M69" s="16" t="str">
        <f t="shared" si="6"/>
        <v/>
      </c>
      <c r="N69" s="11"/>
      <c r="O69" s="16" t="str">
        <f t="shared" si="7"/>
        <v/>
      </c>
      <c r="P69" s="8" t="str">
        <f t="shared" si="8"/>
        <v/>
      </c>
      <c r="Q69" s="17" t="str">
        <f>IF($C69="","",IF(AND(ISNUMBER(IFERROR(INDEX(従業員マスタ!$S$7:$S$26,MATCH($C69,従業員マスタ!$A$7:$A$26,0)),"")),IFERROR(INDEX(従業員マスタ!$S$7:$S$26,MATCH($C69,従業員マスタ!$A$7:$A$26,0)),"")&gt;0,ISNUMBER(IFERROR(INDEX(従業員マスタ!$T$7:$T$26,MATCH($C69,従業員マスタ!$A$7:$A$26,0)),"")),IFERROR(INDEX(従業員マスタ!$T$7:$T$26,MATCH($C69,従業員マスタ!$A$7:$A$26,0)),"")&gt;0),ROUND(IFERROR(INDEX(従業員マスタ!$T$7:$T$26,MATCH($C69,従業員マスタ!$A$7:$A$26,0)),"")/IFERROR(INDEX(従業員マスタ!$S$7:$S$26,MATCH($C69,従業員マスタ!$A$7:$A$26,0)),""),2),設定!$B$11))</f>
        <v/>
      </c>
      <c r="R69" s="6"/>
    </row>
    <row r="70" spans="1:18" ht="17.25" x14ac:dyDescent="0.25">
      <c r="A70" s="12"/>
      <c r="B70" s="6"/>
      <c r="C70" s="13" t="str">
        <f>IF($B70="","",IFERROR(INDEX(従業員マスタ!$A$7:$A$26,MATCH($B70,従業員マスタ!$B$7:$B$26,0)),""))</f>
        <v/>
      </c>
      <c r="D70" s="13" t="str">
        <f t="shared" si="0"/>
        <v/>
      </c>
      <c r="E70" s="14"/>
      <c r="F70" s="14"/>
      <c r="G70" s="15"/>
      <c r="H70" s="13" t="str">
        <f t="shared" si="1"/>
        <v/>
      </c>
      <c r="I70" s="16" t="str">
        <f t="shared" si="2"/>
        <v/>
      </c>
      <c r="J70" s="16" t="str">
        <f t="shared" si="3"/>
        <v/>
      </c>
      <c r="K70" s="16" t="str">
        <f t="shared" si="4"/>
        <v/>
      </c>
      <c r="L70" s="16" t="str">
        <f t="shared" si="5"/>
        <v/>
      </c>
      <c r="M70" s="16" t="str">
        <f t="shared" si="6"/>
        <v/>
      </c>
      <c r="N70" s="11"/>
      <c r="O70" s="16" t="str">
        <f t="shared" si="7"/>
        <v/>
      </c>
      <c r="P70" s="8" t="str">
        <f t="shared" si="8"/>
        <v/>
      </c>
      <c r="Q70" s="17" t="str">
        <f>IF($C70="","",IF(AND(ISNUMBER(IFERROR(INDEX(従業員マスタ!$S$7:$S$26,MATCH($C70,従業員マスタ!$A$7:$A$26,0)),"")),IFERROR(INDEX(従業員マスタ!$S$7:$S$26,MATCH($C70,従業員マスタ!$A$7:$A$26,0)),"")&gt;0,ISNUMBER(IFERROR(INDEX(従業員マスタ!$T$7:$T$26,MATCH($C70,従業員マスタ!$A$7:$A$26,0)),"")),IFERROR(INDEX(従業員マスタ!$T$7:$T$26,MATCH($C70,従業員マスタ!$A$7:$A$26,0)),"")&gt;0),ROUND(IFERROR(INDEX(従業員マスタ!$T$7:$T$26,MATCH($C70,従業員マスタ!$A$7:$A$26,0)),"")/IFERROR(INDEX(従業員マスタ!$S$7:$S$26,MATCH($C70,従業員マスタ!$A$7:$A$26,0)),""),2),設定!$B$11))</f>
        <v/>
      </c>
      <c r="R70" s="6"/>
    </row>
    <row r="71" spans="1:18" ht="17.25" x14ac:dyDescent="0.25">
      <c r="A71" s="12"/>
      <c r="B71" s="6"/>
      <c r="C71" s="13" t="str">
        <f>IF($B71="","",IFERROR(INDEX(従業員マスタ!$A$7:$A$26,MATCH($B71,従業員マスタ!$B$7:$B$26,0)),""))</f>
        <v/>
      </c>
      <c r="D71" s="13" t="str">
        <f t="shared" ref="D71:D134" si="9">IF($A71="","",CHOOSE(WEEKDAY($A71),"日","月","火","水","木","金","土"))</f>
        <v/>
      </c>
      <c r="E71" s="14"/>
      <c r="F71" s="14"/>
      <c r="G71" s="15"/>
      <c r="H71" s="13" t="str">
        <f t="shared" ref="H71:H134" si="10">IF(OR($E71="",$F71=""),"",IF($F71&lt;$E71,1,0))</f>
        <v/>
      </c>
      <c r="I71" s="16" t="str">
        <f t="shared" ref="I71:I134" si="11">IF(OR($E71="",$F71=""),"",ROUND(($F71+$H71-$E71)*24-IF($G71="",0,$G71)/60,2))</f>
        <v/>
      </c>
      <c r="J71" s="16" t="str">
        <f t="shared" ref="J71:J134" si="12">IF($I71="","",IF($N71="法定休日",0,MIN($I71,$Q71)))</f>
        <v/>
      </c>
      <c r="K71" s="16" t="str">
        <f t="shared" ref="K71:K134" si="13">IF($I71="","",IF($N71="法定休日",0,MIN(MAX($I71-$Q71,0),MAX(8-$Q71,0))))</f>
        <v/>
      </c>
      <c r="L71" s="16" t="str">
        <f t="shared" ref="L71:L134" si="14">IF($I71="","",IF($N71="法定休日",0,MAX($I71-MAX($Q71,8),0)))</f>
        <v/>
      </c>
      <c r="M71" s="16" t="str">
        <f t="shared" ref="M71:M134" si="15">IF(OR($E71="",$F71=""),"",ROUND(MAX(0,MIN($F71+$H71,29/24)-MAX($E71,22/24))*24,2))</f>
        <v/>
      </c>
      <c r="N71" s="11"/>
      <c r="O71" s="16" t="str">
        <f t="shared" ref="O71:O134" si="16">IF($I71="","",IF($N71="法定休日",$I71,0))</f>
        <v/>
      </c>
      <c r="P71" s="8" t="str">
        <f t="shared" ref="P71:P134" si="17">IF(OR($C71="",$A71=""),"",$C71&amp;"-"&amp;TEXT($A71,"yyyymmdd"))</f>
        <v/>
      </c>
      <c r="Q71" s="17" t="str">
        <f>IF($C71="","",IF(AND(ISNUMBER(IFERROR(INDEX(従業員マスタ!$S$7:$S$26,MATCH($C71,従業員マスタ!$A$7:$A$26,0)),"")),IFERROR(INDEX(従業員マスタ!$S$7:$S$26,MATCH($C71,従業員マスタ!$A$7:$A$26,0)),"")&gt;0,ISNUMBER(IFERROR(INDEX(従業員マスタ!$T$7:$T$26,MATCH($C71,従業員マスタ!$A$7:$A$26,0)),"")),IFERROR(INDEX(従業員マスタ!$T$7:$T$26,MATCH($C71,従業員マスタ!$A$7:$A$26,0)),"")&gt;0),ROUND(IFERROR(INDEX(従業員マスタ!$T$7:$T$26,MATCH($C71,従業員マスタ!$A$7:$A$26,0)),"")/IFERROR(INDEX(従業員マスタ!$S$7:$S$26,MATCH($C71,従業員マスタ!$A$7:$A$26,0)),""),2),設定!$B$11))</f>
        <v/>
      </c>
      <c r="R71" s="6"/>
    </row>
    <row r="72" spans="1:18" ht="17.25" x14ac:dyDescent="0.25">
      <c r="A72" s="12"/>
      <c r="B72" s="6"/>
      <c r="C72" s="13" t="str">
        <f>IF($B72="","",IFERROR(INDEX(従業員マスタ!$A$7:$A$26,MATCH($B72,従業員マスタ!$B$7:$B$26,0)),""))</f>
        <v/>
      </c>
      <c r="D72" s="13" t="str">
        <f t="shared" si="9"/>
        <v/>
      </c>
      <c r="E72" s="14"/>
      <c r="F72" s="14"/>
      <c r="G72" s="15"/>
      <c r="H72" s="13" t="str">
        <f t="shared" si="10"/>
        <v/>
      </c>
      <c r="I72" s="16" t="str">
        <f t="shared" si="11"/>
        <v/>
      </c>
      <c r="J72" s="16" t="str">
        <f t="shared" si="12"/>
        <v/>
      </c>
      <c r="K72" s="16" t="str">
        <f t="shared" si="13"/>
        <v/>
      </c>
      <c r="L72" s="16" t="str">
        <f t="shared" si="14"/>
        <v/>
      </c>
      <c r="M72" s="16" t="str">
        <f t="shared" si="15"/>
        <v/>
      </c>
      <c r="N72" s="11"/>
      <c r="O72" s="16" t="str">
        <f t="shared" si="16"/>
        <v/>
      </c>
      <c r="P72" s="8" t="str">
        <f t="shared" si="17"/>
        <v/>
      </c>
      <c r="Q72" s="17" t="str">
        <f>IF($C72="","",IF(AND(ISNUMBER(IFERROR(INDEX(従業員マスタ!$S$7:$S$26,MATCH($C72,従業員マスタ!$A$7:$A$26,0)),"")),IFERROR(INDEX(従業員マスタ!$S$7:$S$26,MATCH($C72,従業員マスタ!$A$7:$A$26,0)),"")&gt;0,ISNUMBER(IFERROR(INDEX(従業員マスタ!$T$7:$T$26,MATCH($C72,従業員マスタ!$A$7:$A$26,0)),"")),IFERROR(INDEX(従業員マスタ!$T$7:$T$26,MATCH($C72,従業員マスタ!$A$7:$A$26,0)),"")&gt;0),ROUND(IFERROR(INDEX(従業員マスタ!$T$7:$T$26,MATCH($C72,従業員マスタ!$A$7:$A$26,0)),"")/IFERROR(INDEX(従業員マスタ!$S$7:$S$26,MATCH($C72,従業員マスタ!$A$7:$A$26,0)),""),2),設定!$B$11))</f>
        <v/>
      </c>
      <c r="R72" s="6"/>
    </row>
    <row r="73" spans="1:18" ht="17.25" x14ac:dyDescent="0.25">
      <c r="A73" s="12"/>
      <c r="B73" s="6"/>
      <c r="C73" s="13" t="str">
        <f>IF($B73="","",IFERROR(INDEX(従業員マスタ!$A$7:$A$26,MATCH($B73,従業員マスタ!$B$7:$B$26,0)),""))</f>
        <v/>
      </c>
      <c r="D73" s="13" t="str">
        <f t="shared" si="9"/>
        <v/>
      </c>
      <c r="E73" s="14"/>
      <c r="F73" s="14"/>
      <c r="G73" s="15"/>
      <c r="H73" s="13" t="str">
        <f t="shared" si="10"/>
        <v/>
      </c>
      <c r="I73" s="16" t="str">
        <f t="shared" si="11"/>
        <v/>
      </c>
      <c r="J73" s="16" t="str">
        <f t="shared" si="12"/>
        <v/>
      </c>
      <c r="K73" s="16" t="str">
        <f t="shared" si="13"/>
        <v/>
      </c>
      <c r="L73" s="16" t="str">
        <f t="shared" si="14"/>
        <v/>
      </c>
      <c r="M73" s="16" t="str">
        <f t="shared" si="15"/>
        <v/>
      </c>
      <c r="N73" s="11"/>
      <c r="O73" s="16" t="str">
        <f t="shared" si="16"/>
        <v/>
      </c>
      <c r="P73" s="8" t="str">
        <f t="shared" si="17"/>
        <v/>
      </c>
      <c r="Q73" s="17" t="str">
        <f>IF($C73="","",IF(AND(ISNUMBER(IFERROR(INDEX(従業員マスタ!$S$7:$S$26,MATCH($C73,従業員マスタ!$A$7:$A$26,0)),"")),IFERROR(INDEX(従業員マスタ!$S$7:$S$26,MATCH($C73,従業員マスタ!$A$7:$A$26,0)),"")&gt;0,ISNUMBER(IFERROR(INDEX(従業員マスタ!$T$7:$T$26,MATCH($C73,従業員マスタ!$A$7:$A$26,0)),"")),IFERROR(INDEX(従業員マスタ!$T$7:$T$26,MATCH($C73,従業員マスタ!$A$7:$A$26,0)),"")&gt;0),ROUND(IFERROR(INDEX(従業員マスタ!$T$7:$T$26,MATCH($C73,従業員マスタ!$A$7:$A$26,0)),"")/IFERROR(INDEX(従業員マスタ!$S$7:$S$26,MATCH($C73,従業員マスタ!$A$7:$A$26,0)),""),2),設定!$B$11))</f>
        <v/>
      </c>
      <c r="R73" s="6"/>
    </row>
    <row r="74" spans="1:18" ht="17.25" x14ac:dyDescent="0.25">
      <c r="A74" s="12"/>
      <c r="B74" s="6"/>
      <c r="C74" s="13" t="str">
        <f>IF($B74="","",IFERROR(INDEX(従業員マスタ!$A$7:$A$26,MATCH($B74,従業員マスタ!$B$7:$B$26,0)),""))</f>
        <v/>
      </c>
      <c r="D74" s="13" t="str">
        <f t="shared" si="9"/>
        <v/>
      </c>
      <c r="E74" s="14"/>
      <c r="F74" s="14"/>
      <c r="G74" s="15"/>
      <c r="H74" s="13" t="str">
        <f t="shared" si="10"/>
        <v/>
      </c>
      <c r="I74" s="16" t="str">
        <f t="shared" si="11"/>
        <v/>
      </c>
      <c r="J74" s="16" t="str">
        <f t="shared" si="12"/>
        <v/>
      </c>
      <c r="K74" s="16" t="str">
        <f t="shared" si="13"/>
        <v/>
      </c>
      <c r="L74" s="16" t="str">
        <f t="shared" si="14"/>
        <v/>
      </c>
      <c r="M74" s="16" t="str">
        <f t="shared" si="15"/>
        <v/>
      </c>
      <c r="N74" s="11"/>
      <c r="O74" s="16" t="str">
        <f t="shared" si="16"/>
        <v/>
      </c>
      <c r="P74" s="8" t="str">
        <f t="shared" si="17"/>
        <v/>
      </c>
      <c r="Q74" s="17" t="str">
        <f>IF($C74="","",IF(AND(ISNUMBER(IFERROR(INDEX(従業員マスタ!$S$7:$S$26,MATCH($C74,従業員マスタ!$A$7:$A$26,0)),"")),IFERROR(INDEX(従業員マスタ!$S$7:$S$26,MATCH($C74,従業員マスタ!$A$7:$A$26,0)),"")&gt;0,ISNUMBER(IFERROR(INDEX(従業員マスタ!$T$7:$T$26,MATCH($C74,従業員マスタ!$A$7:$A$26,0)),"")),IFERROR(INDEX(従業員マスタ!$T$7:$T$26,MATCH($C74,従業員マスタ!$A$7:$A$26,0)),"")&gt;0),ROUND(IFERROR(INDEX(従業員マスタ!$T$7:$T$26,MATCH($C74,従業員マスタ!$A$7:$A$26,0)),"")/IFERROR(INDEX(従業員マスタ!$S$7:$S$26,MATCH($C74,従業員マスタ!$A$7:$A$26,0)),""),2),設定!$B$11))</f>
        <v/>
      </c>
      <c r="R74" s="6"/>
    </row>
    <row r="75" spans="1:18" ht="17.25" x14ac:dyDescent="0.25">
      <c r="A75" s="12"/>
      <c r="B75" s="6"/>
      <c r="C75" s="13" t="str">
        <f>IF($B75="","",IFERROR(INDEX(従業員マスタ!$A$7:$A$26,MATCH($B75,従業員マスタ!$B$7:$B$26,0)),""))</f>
        <v/>
      </c>
      <c r="D75" s="13" t="str">
        <f t="shared" si="9"/>
        <v/>
      </c>
      <c r="E75" s="14"/>
      <c r="F75" s="14"/>
      <c r="G75" s="15"/>
      <c r="H75" s="13" t="str">
        <f t="shared" si="10"/>
        <v/>
      </c>
      <c r="I75" s="16" t="str">
        <f t="shared" si="11"/>
        <v/>
      </c>
      <c r="J75" s="16" t="str">
        <f t="shared" si="12"/>
        <v/>
      </c>
      <c r="K75" s="16" t="str">
        <f t="shared" si="13"/>
        <v/>
      </c>
      <c r="L75" s="16" t="str">
        <f t="shared" si="14"/>
        <v/>
      </c>
      <c r="M75" s="16" t="str">
        <f t="shared" si="15"/>
        <v/>
      </c>
      <c r="N75" s="11"/>
      <c r="O75" s="16" t="str">
        <f t="shared" si="16"/>
        <v/>
      </c>
      <c r="P75" s="8" t="str">
        <f t="shared" si="17"/>
        <v/>
      </c>
      <c r="Q75" s="17" t="str">
        <f>IF($C75="","",IF(AND(ISNUMBER(IFERROR(INDEX(従業員マスタ!$S$7:$S$26,MATCH($C75,従業員マスタ!$A$7:$A$26,0)),"")),IFERROR(INDEX(従業員マスタ!$S$7:$S$26,MATCH($C75,従業員マスタ!$A$7:$A$26,0)),"")&gt;0,ISNUMBER(IFERROR(INDEX(従業員マスタ!$T$7:$T$26,MATCH($C75,従業員マスタ!$A$7:$A$26,0)),"")),IFERROR(INDEX(従業員マスタ!$T$7:$T$26,MATCH($C75,従業員マスタ!$A$7:$A$26,0)),"")&gt;0),ROUND(IFERROR(INDEX(従業員マスタ!$T$7:$T$26,MATCH($C75,従業員マスタ!$A$7:$A$26,0)),"")/IFERROR(INDEX(従業員マスタ!$S$7:$S$26,MATCH($C75,従業員マスタ!$A$7:$A$26,0)),""),2),設定!$B$11))</f>
        <v/>
      </c>
      <c r="R75" s="6"/>
    </row>
    <row r="76" spans="1:18" ht="17.25" x14ac:dyDescent="0.25">
      <c r="A76" s="12"/>
      <c r="B76" s="6"/>
      <c r="C76" s="13" t="str">
        <f>IF($B76="","",IFERROR(INDEX(従業員マスタ!$A$7:$A$26,MATCH($B76,従業員マスタ!$B$7:$B$26,0)),""))</f>
        <v/>
      </c>
      <c r="D76" s="13" t="str">
        <f t="shared" si="9"/>
        <v/>
      </c>
      <c r="E76" s="14"/>
      <c r="F76" s="14"/>
      <c r="G76" s="15"/>
      <c r="H76" s="13" t="str">
        <f t="shared" si="10"/>
        <v/>
      </c>
      <c r="I76" s="16" t="str">
        <f t="shared" si="11"/>
        <v/>
      </c>
      <c r="J76" s="16" t="str">
        <f t="shared" si="12"/>
        <v/>
      </c>
      <c r="K76" s="16" t="str">
        <f t="shared" si="13"/>
        <v/>
      </c>
      <c r="L76" s="16" t="str">
        <f t="shared" si="14"/>
        <v/>
      </c>
      <c r="M76" s="16" t="str">
        <f t="shared" si="15"/>
        <v/>
      </c>
      <c r="N76" s="11"/>
      <c r="O76" s="16" t="str">
        <f t="shared" si="16"/>
        <v/>
      </c>
      <c r="P76" s="8" t="str">
        <f t="shared" si="17"/>
        <v/>
      </c>
      <c r="Q76" s="17" t="str">
        <f>IF($C76="","",IF(AND(ISNUMBER(IFERROR(INDEX(従業員マスタ!$S$7:$S$26,MATCH($C76,従業員マスタ!$A$7:$A$26,0)),"")),IFERROR(INDEX(従業員マスタ!$S$7:$S$26,MATCH($C76,従業員マスタ!$A$7:$A$26,0)),"")&gt;0,ISNUMBER(IFERROR(INDEX(従業員マスタ!$T$7:$T$26,MATCH($C76,従業員マスタ!$A$7:$A$26,0)),"")),IFERROR(INDEX(従業員マスタ!$T$7:$T$26,MATCH($C76,従業員マスタ!$A$7:$A$26,0)),"")&gt;0),ROUND(IFERROR(INDEX(従業員マスタ!$T$7:$T$26,MATCH($C76,従業員マスタ!$A$7:$A$26,0)),"")/IFERROR(INDEX(従業員マスタ!$S$7:$S$26,MATCH($C76,従業員マスタ!$A$7:$A$26,0)),""),2),設定!$B$11))</f>
        <v/>
      </c>
      <c r="R76" s="6"/>
    </row>
    <row r="77" spans="1:18" ht="17.25" x14ac:dyDescent="0.25">
      <c r="A77" s="12"/>
      <c r="B77" s="6"/>
      <c r="C77" s="13" t="str">
        <f>IF($B77="","",IFERROR(INDEX(従業員マスタ!$A$7:$A$26,MATCH($B77,従業員マスタ!$B$7:$B$26,0)),""))</f>
        <v/>
      </c>
      <c r="D77" s="13" t="str">
        <f t="shared" si="9"/>
        <v/>
      </c>
      <c r="E77" s="14"/>
      <c r="F77" s="14"/>
      <c r="G77" s="15"/>
      <c r="H77" s="13" t="str">
        <f t="shared" si="10"/>
        <v/>
      </c>
      <c r="I77" s="16" t="str">
        <f t="shared" si="11"/>
        <v/>
      </c>
      <c r="J77" s="16" t="str">
        <f t="shared" si="12"/>
        <v/>
      </c>
      <c r="K77" s="16" t="str">
        <f t="shared" si="13"/>
        <v/>
      </c>
      <c r="L77" s="16" t="str">
        <f t="shared" si="14"/>
        <v/>
      </c>
      <c r="M77" s="16" t="str">
        <f t="shared" si="15"/>
        <v/>
      </c>
      <c r="N77" s="11"/>
      <c r="O77" s="16" t="str">
        <f t="shared" si="16"/>
        <v/>
      </c>
      <c r="P77" s="8" t="str">
        <f t="shared" si="17"/>
        <v/>
      </c>
      <c r="Q77" s="17" t="str">
        <f>IF($C77="","",IF(AND(ISNUMBER(IFERROR(INDEX(従業員マスタ!$S$7:$S$26,MATCH($C77,従業員マスタ!$A$7:$A$26,0)),"")),IFERROR(INDEX(従業員マスタ!$S$7:$S$26,MATCH($C77,従業員マスタ!$A$7:$A$26,0)),"")&gt;0,ISNUMBER(IFERROR(INDEX(従業員マスタ!$T$7:$T$26,MATCH($C77,従業員マスタ!$A$7:$A$26,0)),"")),IFERROR(INDEX(従業員マスタ!$T$7:$T$26,MATCH($C77,従業員マスタ!$A$7:$A$26,0)),"")&gt;0),ROUND(IFERROR(INDEX(従業員マスタ!$T$7:$T$26,MATCH($C77,従業員マスタ!$A$7:$A$26,0)),"")/IFERROR(INDEX(従業員マスタ!$S$7:$S$26,MATCH($C77,従業員マスタ!$A$7:$A$26,0)),""),2),設定!$B$11))</f>
        <v/>
      </c>
      <c r="R77" s="6"/>
    </row>
    <row r="78" spans="1:18" ht="17.25" x14ac:dyDescent="0.25">
      <c r="A78" s="12"/>
      <c r="B78" s="6"/>
      <c r="C78" s="13" t="str">
        <f>IF($B78="","",IFERROR(INDEX(従業員マスタ!$A$7:$A$26,MATCH($B78,従業員マスタ!$B$7:$B$26,0)),""))</f>
        <v/>
      </c>
      <c r="D78" s="13" t="str">
        <f t="shared" si="9"/>
        <v/>
      </c>
      <c r="E78" s="14"/>
      <c r="F78" s="14"/>
      <c r="G78" s="15"/>
      <c r="H78" s="13" t="str">
        <f t="shared" si="10"/>
        <v/>
      </c>
      <c r="I78" s="16" t="str">
        <f t="shared" si="11"/>
        <v/>
      </c>
      <c r="J78" s="16" t="str">
        <f t="shared" si="12"/>
        <v/>
      </c>
      <c r="K78" s="16" t="str">
        <f t="shared" si="13"/>
        <v/>
      </c>
      <c r="L78" s="16" t="str">
        <f t="shared" si="14"/>
        <v/>
      </c>
      <c r="M78" s="16" t="str">
        <f t="shared" si="15"/>
        <v/>
      </c>
      <c r="N78" s="11"/>
      <c r="O78" s="16" t="str">
        <f t="shared" si="16"/>
        <v/>
      </c>
      <c r="P78" s="8" t="str">
        <f t="shared" si="17"/>
        <v/>
      </c>
      <c r="Q78" s="17" t="str">
        <f>IF($C78="","",IF(AND(ISNUMBER(IFERROR(INDEX(従業員マスタ!$S$7:$S$26,MATCH($C78,従業員マスタ!$A$7:$A$26,0)),"")),IFERROR(INDEX(従業員マスタ!$S$7:$S$26,MATCH($C78,従業員マスタ!$A$7:$A$26,0)),"")&gt;0,ISNUMBER(IFERROR(INDEX(従業員マスタ!$T$7:$T$26,MATCH($C78,従業員マスタ!$A$7:$A$26,0)),"")),IFERROR(INDEX(従業員マスタ!$T$7:$T$26,MATCH($C78,従業員マスタ!$A$7:$A$26,0)),"")&gt;0),ROUND(IFERROR(INDEX(従業員マスタ!$T$7:$T$26,MATCH($C78,従業員マスタ!$A$7:$A$26,0)),"")/IFERROR(INDEX(従業員マスタ!$S$7:$S$26,MATCH($C78,従業員マスタ!$A$7:$A$26,0)),""),2),設定!$B$11))</f>
        <v/>
      </c>
      <c r="R78" s="6"/>
    </row>
    <row r="79" spans="1:18" ht="17.25" x14ac:dyDescent="0.25">
      <c r="A79" s="12"/>
      <c r="B79" s="6"/>
      <c r="C79" s="13" t="str">
        <f>IF($B79="","",IFERROR(INDEX(従業員マスタ!$A$7:$A$26,MATCH($B79,従業員マスタ!$B$7:$B$26,0)),""))</f>
        <v/>
      </c>
      <c r="D79" s="13" t="str">
        <f t="shared" si="9"/>
        <v/>
      </c>
      <c r="E79" s="14"/>
      <c r="F79" s="14"/>
      <c r="G79" s="15"/>
      <c r="H79" s="13" t="str">
        <f t="shared" si="10"/>
        <v/>
      </c>
      <c r="I79" s="16" t="str">
        <f t="shared" si="11"/>
        <v/>
      </c>
      <c r="J79" s="16" t="str">
        <f t="shared" si="12"/>
        <v/>
      </c>
      <c r="K79" s="16" t="str">
        <f t="shared" si="13"/>
        <v/>
      </c>
      <c r="L79" s="16" t="str">
        <f t="shared" si="14"/>
        <v/>
      </c>
      <c r="M79" s="16" t="str">
        <f t="shared" si="15"/>
        <v/>
      </c>
      <c r="N79" s="11"/>
      <c r="O79" s="16" t="str">
        <f t="shared" si="16"/>
        <v/>
      </c>
      <c r="P79" s="8" t="str">
        <f t="shared" si="17"/>
        <v/>
      </c>
      <c r="Q79" s="17" t="str">
        <f>IF($C79="","",IF(AND(ISNUMBER(IFERROR(INDEX(従業員マスタ!$S$7:$S$26,MATCH($C79,従業員マスタ!$A$7:$A$26,0)),"")),IFERROR(INDEX(従業員マスタ!$S$7:$S$26,MATCH($C79,従業員マスタ!$A$7:$A$26,0)),"")&gt;0,ISNUMBER(IFERROR(INDEX(従業員マスタ!$T$7:$T$26,MATCH($C79,従業員マスタ!$A$7:$A$26,0)),"")),IFERROR(INDEX(従業員マスタ!$T$7:$T$26,MATCH($C79,従業員マスタ!$A$7:$A$26,0)),"")&gt;0),ROUND(IFERROR(INDEX(従業員マスタ!$T$7:$T$26,MATCH($C79,従業員マスタ!$A$7:$A$26,0)),"")/IFERROR(INDEX(従業員マスタ!$S$7:$S$26,MATCH($C79,従業員マスタ!$A$7:$A$26,0)),""),2),設定!$B$11))</f>
        <v/>
      </c>
      <c r="R79" s="6"/>
    </row>
    <row r="80" spans="1:18" ht="17.25" x14ac:dyDescent="0.25">
      <c r="A80" s="12"/>
      <c r="B80" s="6"/>
      <c r="C80" s="13" t="str">
        <f>IF($B80="","",IFERROR(INDEX(従業員マスタ!$A$7:$A$26,MATCH($B80,従業員マスタ!$B$7:$B$26,0)),""))</f>
        <v/>
      </c>
      <c r="D80" s="13" t="str">
        <f t="shared" si="9"/>
        <v/>
      </c>
      <c r="E80" s="14"/>
      <c r="F80" s="14"/>
      <c r="G80" s="15"/>
      <c r="H80" s="13" t="str">
        <f t="shared" si="10"/>
        <v/>
      </c>
      <c r="I80" s="16" t="str">
        <f t="shared" si="11"/>
        <v/>
      </c>
      <c r="J80" s="16" t="str">
        <f t="shared" si="12"/>
        <v/>
      </c>
      <c r="K80" s="16" t="str">
        <f t="shared" si="13"/>
        <v/>
      </c>
      <c r="L80" s="16" t="str">
        <f t="shared" si="14"/>
        <v/>
      </c>
      <c r="M80" s="16" t="str">
        <f t="shared" si="15"/>
        <v/>
      </c>
      <c r="N80" s="11"/>
      <c r="O80" s="16" t="str">
        <f t="shared" si="16"/>
        <v/>
      </c>
      <c r="P80" s="8" t="str">
        <f t="shared" si="17"/>
        <v/>
      </c>
      <c r="Q80" s="17" t="str">
        <f>IF($C80="","",IF(AND(ISNUMBER(IFERROR(INDEX(従業員マスタ!$S$7:$S$26,MATCH($C80,従業員マスタ!$A$7:$A$26,0)),"")),IFERROR(INDEX(従業員マスタ!$S$7:$S$26,MATCH($C80,従業員マスタ!$A$7:$A$26,0)),"")&gt;0,ISNUMBER(IFERROR(INDEX(従業員マスタ!$T$7:$T$26,MATCH($C80,従業員マスタ!$A$7:$A$26,0)),"")),IFERROR(INDEX(従業員マスタ!$T$7:$T$26,MATCH($C80,従業員マスタ!$A$7:$A$26,0)),"")&gt;0),ROUND(IFERROR(INDEX(従業員マスタ!$T$7:$T$26,MATCH($C80,従業員マスタ!$A$7:$A$26,0)),"")/IFERROR(INDEX(従業員マスタ!$S$7:$S$26,MATCH($C80,従業員マスタ!$A$7:$A$26,0)),""),2),設定!$B$11))</f>
        <v/>
      </c>
      <c r="R80" s="6"/>
    </row>
    <row r="81" spans="1:18" ht="17.25" x14ac:dyDescent="0.25">
      <c r="A81" s="12"/>
      <c r="B81" s="6"/>
      <c r="C81" s="13" t="str">
        <f>IF($B81="","",IFERROR(INDEX(従業員マスタ!$A$7:$A$26,MATCH($B81,従業員マスタ!$B$7:$B$26,0)),""))</f>
        <v/>
      </c>
      <c r="D81" s="13" t="str">
        <f t="shared" si="9"/>
        <v/>
      </c>
      <c r="E81" s="14"/>
      <c r="F81" s="14"/>
      <c r="G81" s="15"/>
      <c r="H81" s="13" t="str">
        <f t="shared" si="10"/>
        <v/>
      </c>
      <c r="I81" s="16" t="str">
        <f t="shared" si="11"/>
        <v/>
      </c>
      <c r="J81" s="16" t="str">
        <f t="shared" si="12"/>
        <v/>
      </c>
      <c r="K81" s="16" t="str">
        <f t="shared" si="13"/>
        <v/>
      </c>
      <c r="L81" s="16" t="str">
        <f t="shared" si="14"/>
        <v/>
      </c>
      <c r="M81" s="16" t="str">
        <f t="shared" si="15"/>
        <v/>
      </c>
      <c r="N81" s="11"/>
      <c r="O81" s="16" t="str">
        <f t="shared" si="16"/>
        <v/>
      </c>
      <c r="P81" s="8" t="str">
        <f t="shared" si="17"/>
        <v/>
      </c>
      <c r="Q81" s="17" t="str">
        <f>IF($C81="","",IF(AND(ISNUMBER(IFERROR(INDEX(従業員マスタ!$S$7:$S$26,MATCH($C81,従業員マスタ!$A$7:$A$26,0)),"")),IFERROR(INDEX(従業員マスタ!$S$7:$S$26,MATCH($C81,従業員マスタ!$A$7:$A$26,0)),"")&gt;0,ISNUMBER(IFERROR(INDEX(従業員マスタ!$T$7:$T$26,MATCH($C81,従業員マスタ!$A$7:$A$26,0)),"")),IFERROR(INDEX(従業員マスタ!$T$7:$T$26,MATCH($C81,従業員マスタ!$A$7:$A$26,0)),"")&gt;0),ROUND(IFERROR(INDEX(従業員マスタ!$T$7:$T$26,MATCH($C81,従業員マスタ!$A$7:$A$26,0)),"")/IFERROR(INDEX(従業員マスタ!$S$7:$S$26,MATCH($C81,従業員マスタ!$A$7:$A$26,0)),""),2),設定!$B$11))</f>
        <v/>
      </c>
      <c r="R81" s="6"/>
    </row>
    <row r="82" spans="1:18" ht="17.25" x14ac:dyDescent="0.25">
      <c r="A82" s="12"/>
      <c r="B82" s="6"/>
      <c r="C82" s="13" t="str">
        <f>IF($B82="","",IFERROR(INDEX(従業員マスタ!$A$7:$A$26,MATCH($B82,従業員マスタ!$B$7:$B$26,0)),""))</f>
        <v/>
      </c>
      <c r="D82" s="13" t="str">
        <f t="shared" si="9"/>
        <v/>
      </c>
      <c r="E82" s="14"/>
      <c r="F82" s="14"/>
      <c r="G82" s="15"/>
      <c r="H82" s="13" t="str">
        <f t="shared" si="10"/>
        <v/>
      </c>
      <c r="I82" s="16" t="str">
        <f t="shared" si="11"/>
        <v/>
      </c>
      <c r="J82" s="16" t="str">
        <f t="shared" si="12"/>
        <v/>
      </c>
      <c r="K82" s="16" t="str">
        <f t="shared" si="13"/>
        <v/>
      </c>
      <c r="L82" s="16" t="str">
        <f t="shared" si="14"/>
        <v/>
      </c>
      <c r="M82" s="16" t="str">
        <f t="shared" si="15"/>
        <v/>
      </c>
      <c r="N82" s="11"/>
      <c r="O82" s="16" t="str">
        <f t="shared" si="16"/>
        <v/>
      </c>
      <c r="P82" s="8" t="str">
        <f t="shared" si="17"/>
        <v/>
      </c>
      <c r="Q82" s="17" t="str">
        <f>IF($C82="","",IF(AND(ISNUMBER(IFERROR(INDEX(従業員マスタ!$S$7:$S$26,MATCH($C82,従業員マスタ!$A$7:$A$26,0)),"")),IFERROR(INDEX(従業員マスタ!$S$7:$S$26,MATCH($C82,従業員マスタ!$A$7:$A$26,0)),"")&gt;0,ISNUMBER(IFERROR(INDEX(従業員マスタ!$T$7:$T$26,MATCH($C82,従業員マスタ!$A$7:$A$26,0)),"")),IFERROR(INDEX(従業員マスタ!$T$7:$T$26,MATCH($C82,従業員マスタ!$A$7:$A$26,0)),"")&gt;0),ROUND(IFERROR(INDEX(従業員マスタ!$T$7:$T$26,MATCH($C82,従業員マスタ!$A$7:$A$26,0)),"")/IFERROR(INDEX(従業員マスタ!$S$7:$S$26,MATCH($C82,従業員マスタ!$A$7:$A$26,0)),""),2),設定!$B$11))</f>
        <v/>
      </c>
      <c r="R82" s="6"/>
    </row>
    <row r="83" spans="1:18" ht="17.25" x14ac:dyDescent="0.25">
      <c r="A83" s="12"/>
      <c r="B83" s="6"/>
      <c r="C83" s="13" t="str">
        <f>IF($B83="","",IFERROR(INDEX(従業員マスタ!$A$7:$A$26,MATCH($B83,従業員マスタ!$B$7:$B$26,0)),""))</f>
        <v/>
      </c>
      <c r="D83" s="13" t="str">
        <f t="shared" si="9"/>
        <v/>
      </c>
      <c r="E83" s="14"/>
      <c r="F83" s="14"/>
      <c r="G83" s="15"/>
      <c r="H83" s="13" t="str">
        <f t="shared" si="10"/>
        <v/>
      </c>
      <c r="I83" s="16" t="str">
        <f t="shared" si="11"/>
        <v/>
      </c>
      <c r="J83" s="16" t="str">
        <f t="shared" si="12"/>
        <v/>
      </c>
      <c r="K83" s="16" t="str">
        <f t="shared" si="13"/>
        <v/>
      </c>
      <c r="L83" s="16" t="str">
        <f t="shared" si="14"/>
        <v/>
      </c>
      <c r="M83" s="16" t="str">
        <f t="shared" si="15"/>
        <v/>
      </c>
      <c r="N83" s="11"/>
      <c r="O83" s="16" t="str">
        <f t="shared" si="16"/>
        <v/>
      </c>
      <c r="P83" s="8" t="str">
        <f t="shared" si="17"/>
        <v/>
      </c>
      <c r="Q83" s="17" t="str">
        <f>IF($C83="","",IF(AND(ISNUMBER(IFERROR(INDEX(従業員マスタ!$S$7:$S$26,MATCH($C83,従業員マスタ!$A$7:$A$26,0)),"")),IFERROR(INDEX(従業員マスタ!$S$7:$S$26,MATCH($C83,従業員マスタ!$A$7:$A$26,0)),"")&gt;0,ISNUMBER(IFERROR(INDEX(従業員マスタ!$T$7:$T$26,MATCH($C83,従業員マスタ!$A$7:$A$26,0)),"")),IFERROR(INDEX(従業員マスタ!$T$7:$T$26,MATCH($C83,従業員マスタ!$A$7:$A$26,0)),"")&gt;0),ROUND(IFERROR(INDEX(従業員マスタ!$T$7:$T$26,MATCH($C83,従業員マスタ!$A$7:$A$26,0)),"")/IFERROR(INDEX(従業員マスタ!$S$7:$S$26,MATCH($C83,従業員マスタ!$A$7:$A$26,0)),""),2),設定!$B$11))</f>
        <v/>
      </c>
      <c r="R83" s="6"/>
    </row>
    <row r="84" spans="1:18" ht="17.25" x14ac:dyDescent="0.25">
      <c r="A84" s="12"/>
      <c r="B84" s="6"/>
      <c r="C84" s="13" t="str">
        <f>IF($B84="","",IFERROR(INDEX(従業員マスタ!$A$7:$A$26,MATCH($B84,従業員マスタ!$B$7:$B$26,0)),""))</f>
        <v/>
      </c>
      <c r="D84" s="13" t="str">
        <f t="shared" si="9"/>
        <v/>
      </c>
      <c r="E84" s="14"/>
      <c r="F84" s="14"/>
      <c r="G84" s="15"/>
      <c r="H84" s="13" t="str">
        <f t="shared" si="10"/>
        <v/>
      </c>
      <c r="I84" s="16" t="str">
        <f t="shared" si="11"/>
        <v/>
      </c>
      <c r="J84" s="16" t="str">
        <f t="shared" si="12"/>
        <v/>
      </c>
      <c r="K84" s="16" t="str">
        <f t="shared" si="13"/>
        <v/>
      </c>
      <c r="L84" s="16" t="str">
        <f t="shared" si="14"/>
        <v/>
      </c>
      <c r="M84" s="16" t="str">
        <f t="shared" si="15"/>
        <v/>
      </c>
      <c r="N84" s="11"/>
      <c r="O84" s="16" t="str">
        <f t="shared" si="16"/>
        <v/>
      </c>
      <c r="P84" s="8" t="str">
        <f t="shared" si="17"/>
        <v/>
      </c>
      <c r="Q84" s="17" t="str">
        <f>IF($C84="","",IF(AND(ISNUMBER(IFERROR(INDEX(従業員マスタ!$S$7:$S$26,MATCH($C84,従業員マスタ!$A$7:$A$26,0)),"")),IFERROR(INDEX(従業員マスタ!$S$7:$S$26,MATCH($C84,従業員マスタ!$A$7:$A$26,0)),"")&gt;0,ISNUMBER(IFERROR(INDEX(従業員マスタ!$T$7:$T$26,MATCH($C84,従業員マスタ!$A$7:$A$26,0)),"")),IFERROR(INDEX(従業員マスタ!$T$7:$T$26,MATCH($C84,従業員マスタ!$A$7:$A$26,0)),"")&gt;0),ROUND(IFERROR(INDEX(従業員マスタ!$T$7:$T$26,MATCH($C84,従業員マスタ!$A$7:$A$26,0)),"")/IFERROR(INDEX(従業員マスタ!$S$7:$S$26,MATCH($C84,従業員マスタ!$A$7:$A$26,0)),""),2),設定!$B$11))</f>
        <v/>
      </c>
      <c r="R84" s="6"/>
    </row>
    <row r="85" spans="1:18" ht="17.25" x14ac:dyDescent="0.25">
      <c r="A85" s="12"/>
      <c r="B85" s="6"/>
      <c r="C85" s="13" t="str">
        <f>IF($B85="","",IFERROR(INDEX(従業員マスタ!$A$7:$A$26,MATCH($B85,従業員マスタ!$B$7:$B$26,0)),""))</f>
        <v/>
      </c>
      <c r="D85" s="13" t="str">
        <f t="shared" si="9"/>
        <v/>
      </c>
      <c r="E85" s="14"/>
      <c r="F85" s="14"/>
      <c r="G85" s="15"/>
      <c r="H85" s="13" t="str">
        <f t="shared" si="10"/>
        <v/>
      </c>
      <c r="I85" s="16" t="str">
        <f t="shared" si="11"/>
        <v/>
      </c>
      <c r="J85" s="16" t="str">
        <f t="shared" si="12"/>
        <v/>
      </c>
      <c r="K85" s="16" t="str">
        <f t="shared" si="13"/>
        <v/>
      </c>
      <c r="L85" s="16" t="str">
        <f t="shared" si="14"/>
        <v/>
      </c>
      <c r="M85" s="16" t="str">
        <f t="shared" si="15"/>
        <v/>
      </c>
      <c r="N85" s="11"/>
      <c r="O85" s="16" t="str">
        <f t="shared" si="16"/>
        <v/>
      </c>
      <c r="P85" s="8" t="str">
        <f t="shared" si="17"/>
        <v/>
      </c>
      <c r="Q85" s="17" t="str">
        <f>IF($C85="","",IF(AND(ISNUMBER(IFERROR(INDEX(従業員マスタ!$S$7:$S$26,MATCH($C85,従業員マスタ!$A$7:$A$26,0)),"")),IFERROR(INDEX(従業員マスタ!$S$7:$S$26,MATCH($C85,従業員マスタ!$A$7:$A$26,0)),"")&gt;0,ISNUMBER(IFERROR(INDEX(従業員マスタ!$T$7:$T$26,MATCH($C85,従業員マスタ!$A$7:$A$26,0)),"")),IFERROR(INDEX(従業員マスタ!$T$7:$T$26,MATCH($C85,従業員マスタ!$A$7:$A$26,0)),"")&gt;0),ROUND(IFERROR(INDEX(従業員マスタ!$T$7:$T$26,MATCH($C85,従業員マスタ!$A$7:$A$26,0)),"")/IFERROR(INDEX(従業員マスタ!$S$7:$S$26,MATCH($C85,従業員マスタ!$A$7:$A$26,0)),""),2),設定!$B$11))</f>
        <v/>
      </c>
      <c r="R85" s="6"/>
    </row>
    <row r="86" spans="1:18" ht="17.25" x14ac:dyDescent="0.25">
      <c r="A86" s="12"/>
      <c r="B86" s="6"/>
      <c r="C86" s="13" t="str">
        <f>IF($B86="","",IFERROR(INDEX(従業員マスタ!$A$7:$A$26,MATCH($B86,従業員マスタ!$B$7:$B$26,0)),""))</f>
        <v/>
      </c>
      <c r="D86" s="13" t="str">
        <f t="shared" si="9"/>
        <v/>
      </c>
      <c r="E86" s="14"/>
      <c r="F86" s="14"/>
      <c r="G86" s="15"/>
      <c r="H86" s="13" t="str">
        <f t="shared" si="10"/>
        <v/>
      </c>
      <c r="I86" s="16" t="str">
        <f t="shared" si="11"/>
        <v/>
      </c>
      <c r="J86" s="16" t="str">
        <f t="shared" si="12"/>
        <v/>
      </c>
      <c r="K86" s="16" t="str">
        <f t="shared" si="13"/>
        <v/>
      </c>
      <c r="L86" s="16" t="str">
        <f t="shared" si="14"/>
        <v/>
      </c>
      <c r="M86" s="16" t="str">
        <f t="shared" si="15"/>
        <v/>
      </c>
      <c r="N86" s="11"/>
      <c r="O86" s="16" t="str">
        <f t="shared" si="16"/>
        <v/>
      </c>
      <c r="P86" s="8" t="str">
        <f t="shared" si="17"/>
        <v/>
      </c>
      <c r="Q86" s="17" t="str">
        <f>IF($C86="","",IF(AND(ISNUMBER(IFERROR(INDEX(従業員マスタ!$S$7:$S$26,MATCH($C86,従業員マスタ!$A$7:$A$26,0)),"")),IFERROR(INDEX(従業員マスタ!$S$7:$S$26,MATCH($C86,従業員マスタ!$A$7:$A$26,0)),"")&gt;0,ISNUMBER(IFERROR(INDEX(従業員マスタ!$T$7:$T$26,MATCH($C86,従業員マスタ!$A$7:$A$26,0)),"")),IFERROR(INDEX(従業員マスタ!$T$7:$T$26,MATCH($C86,従業員マスタ!$A$7:$A$26,0)),"")&gt;0),ROUND(IFERROR(INDEX(従業員マスタ!$T$7:$T$26,MATCH($C86,従業員マスタ!$A$7:$A$26,0)),"")/IFERROR(INDEX(従業員マスタ!$S$7:$S$26,MATCH($C86,従業員マスタ!$A$7:$A$26,0)),""),2),設定!$B$11))</f>
        <v/>
      </c>
      <c r="R86" s="6"/>
    </row>
    <row r="87" spans="1:18" ht="17.25" x14ac:dyDescent="0.25">
      <c r="A87" s="12"/>
      <c r="B87" s="6"/>
      <c r="C87" s="13" t="str">
        <f>IF($B87="","",IFERROR(INDEX(従業員マスタ!$A$7:$A$26,MATCH($B87,従業員マスタ!$B$7:$B$26,0)),""))</f>
        <v/>
      </c>
      <c r="D87" s="13" t="str">
        <f t="shared" si="9"/>
        <v/>
      </c>
      <c r="E87" s="14"/>
      <c r="F87" s="14"/>
      <c r="G87" s="15"/>
      <c r="H87" s="13" t="str">
        <f t="shared" si="10"/>
        <v/>
      </c>
      <c r="I87" s="16" t="str">
        <f t="shared" si="11"/>
        <v/>
      </c>
      <c r="J87" s="16" t="str">
        <f t="shared" si="12"/>
        <v/>
      </c>
      <c r="K87" s="16" t="str">
        <f t="shared" si="13"/>
        <v/>
      </c>
      <c r="L87" s="16" t="str">
        <f t="shared" si="14"/>
        <v/>
      </c>
      <c r="M87" s="16" t="str">
        <f t="shared" si="15"/>
        <v/>
      </c>
      <c r="N87" s="11"/>
      <c r="O87" s="16" t="str">
        <f t="shared" si="16"/>
        <v/>
      </c>
      <c r="P87" s="8" t="str">
        <f t="shared" si="17"/>
        <v/>
      </c>
      <c r="Q87" s="17" t="str">
        <f>IF($C87="","",IF(AND(ISNUMBER(IFERROR(INDEX(従業員マスタ!$S$7:$S$26,MATCH($C87,従業員マスタ!$A$7:$A$26,0)),"")),IFERROR(INDEX(従業員マスタ!$S$7:$S$26,MATCH($C87,従業員マスタ!$A$7:$A$26,0)),"")&gt;0,ISNUMBER(IFERROR(INDEX(従業員マスタ!$T$7:$T$26,MATCH($C87,従業員マスタ!$A$7:$A$26,0)),"")),IFERROR(INDEX(従業員マスタ!$T$7:$T$26,MATCH($C87,従業員マスタ!$A$7:$A$26,0)),"")&gt;0),ROUND(IFERROR(INDEX(従業員マスタ!$T$7:$T$26,MATCH($C87,従業員マスタ!$A$7:$A$26,0)),"")/IFERROR(INDEX(従業員マスタ!$S$7:$S$26,MATCH($C87,従業員マスタ!$A$7:$A$26,0)),""),2),設定!$B$11))</f>
        <v/>
      </c>
      <c r="R87" s="6"/>
    </row>
    <row r="88" spans="1:18" ht="17.25" x14ac:dyDescent="0.25">
      <c r="A88" s="12"/>
      <c r="B88" s="6"/>
      <c r="C88" s="13" t="str">
        <f>IF($B88="","",IFERROR(INDEX(従業員マスタ!$A$7:$A$26,MATCH($B88,従業員マスタ!$B$7:$B$26,0)),""))</f>
        <v/>
      </c>
      <c r="D88" s="13" t="str">
        <f t="shared" si="9"/>
        <v/>
      </c>
      <c r="E88" s="14"/>
      <c r="F88" s="14"/>
      <c r="G88" s="15"/>
      <c r="H88" s="13" t="str">
        <f t="shared" si="10"/>
        <v/>
      </c>
      <c r="I88" s="16" t="str">
        <f t="shared" si="11"/>
        <v/>
      </c>
      <c r="J88" s="16" t="str">
        <f t="shared" si="12"/>
        <v/>
      </c>
      <c r="K88" s="16" t="str">
        <f t="shared" si="13"/>
        <v/>
      </c>
      <c r="L88" s="16" t="str">
        <f t="shared" si="14"/>
        <v/>
      </c>
      <c r="M88" s="16" t="str">
        <f t="shared" si="15"/>
        <v/>
      </c>
      <c r="N88" s="11"/>
      <c r="O88" s="16" t="str">
        <f t="shared" si="16"/>
        <v/>
      </c>
      <c r="P88" s="8" t="str">
        <f t="shared" si="17"/>
        <v/>
      </c>
      <c r="Q88" s="17" t="str">
        <f>IF($C88="","",IF(AND(ISNUMBER(IFERROR(INDEX(従業員マスタ!$S$7:$S$26,MATCH($C88,従業員マスタ!$A$7:$A$26,0)),"")),IFERROR(INDEX(従業員マスタ!$S$7:$S$26,MATCH($C88,従業員マスタ!$A$7:$A$26,0)),"")&gt;0,ISNUMBER(IFERROR(INDEX(従業員マスタ!$T$7:$T$26,MATCH($C88,従業員マスタ!$A$7:$A$26,0)),"")),IFERROR(INDEX(従業員マスタ!$T$7:$T$26,MATCH($C88,従業員マスタ!$A$7:$A$26,0)),"")&gt;0),ROUND(IFERROR(INDEX(従業員マスタ!$T$7:$T$26,MATCH($C88,従業員マスタ!$A$7:$A$26,0)),"")/IFERROR(INDEX(従業員マスタ!$S$7:$S$26,MATCH($C88,従業員マスタ!$A$7:$A$26,0)),""),2),設定!$B$11))</f>
        <v/>
      </c>
      <c r="R88" s="6"/>
    </row>
    <row r="89" spans="1:18" ht="17.25" x14ac:dyDescent="0.25">
      <c r="A89" s="12"/>
      <c r="B89" s="6"/>
      <c r="C89" s="13" t="str">
        <f>IF($B89="","",IFERROR(INDEX(従業員マスタ!$A$7:$A$26,MATCH($B89,従業員マスタ!$B$7:$B$26,0)),""))</f>
        <v/>
      </c>
      <c r="D89" s="13" t="str">
        <f t="shared" si="9"/>
        <v/>
      </c>
      <c r="E89" s="14"/>
      <c r="F89" s="14"/>
      <c r="G89" s="15"/>
      <c r="H89" s="13" t="str">
        <f t="shared" si="10"/>
        <v/>
      </c>
      <c r="I89" s="16" t="str">
        <f t="shared" si="11"/>
        <v/>
      </c>
      <c r="J89" s="16" t="str">
        <f t="shared" si="12"/>
        <v/>
      </c>
      <c r="K89" s="16" t="str">
        <f t="shared" si="13"/>
        <v/>
      </c>
      <c r="L89" s="16" t="str">
        <f t="shared" si="14"/>
        <v/>
      </c>
      <c r="M89" s="16" t="str">
        <f t="shared" si="15"/>
        <v/>
      </c>
      <c r="N89" s="11"/>
      <c r="O89" s="16" t="str">
        <f t="shared" si="16"/>
        <v/>
      </c>
      <c r="P89" s="8" t="str">
        <f t="shared" si="17"/>
        <v/>
      </c>
      <c r="Q89" s="17" t="str">
        <f>IF($C89="","",IF(AND(ISNUMBER(IFERROR(INDEX(従業員マスタ!$S$7:$S$26,MATCH($C89,従業員マスタ!$A$7:$A$26,0)),"")),IFERROR(INDEX(従業員マスタ!$S$7:$S$26,MATCH($C89,従業員マスタ!$A$7:$A$26,0)),"")&gt;0,ISNUMBER(IFERROR(INDEX(従業員マスタ!$T$7:$T$26,MATCH($C89,従業員マスタ!$A$7:$A$26,0)),"")),IFERROR(INDEX(従業員マスタ!$T$7:$T$26,MATCH($C89,従業員マスタ!$A$7:$A$26,0)),"")&gt;0),ROUND(IFERROR(INDEX(従業員マスタ!$T$7:$T$26,MATCH($C89,従業員マスタ!$A$7:$A$26,0)),"")/IFERROR(INDEX(従業員マスタ!$S$7:$S$26,MATCH($C89,従業員マスタ!$A$7:$A$26,0)),""),2),設定!$B$11))</f>
        <v/>
      </c>
      <c r="R89" s="6"/>
    </row>
    <row r="90" spans="1:18" ht="17.25" x14ac:dyDescent="0.25">
      <c r="A90" s="12"/>
      <c r="B90" s="6"/>
      <c r="C90" s="13" t="str">
        <f>IF($B90="","",IFERROR(INDEX(従業員マスタ!$A$7:$A$26,MATCH($B90,従業員マスタ!$B$7:$B$26,0)),""))</f>
        <v/>
      </c>
      <c r="D90" s="13" t="str">
        <f t="shared" si="9"/>
        <v/>
      </c>
      <c r="E90" s="14"/>
      <c r="F90" s="14"/>
      <c r="G90" s="15"/>
      <c r="H90" s="13" t="str">
        <f t="shared" si="10"/>
        <v/>
      </c>
      <c r="I90" s="16" t="str">
        <f t="shared" si="11"/>
        <v/>
      </c>
      <c r="J90" s="16" t="str">
        <f t="shared" si="12"/>
        <v/>
      </c>
      <c r="K90" s="16" t="str">
        <f t="shared" si="13"/>
        <v/>
      </c>
      <c r="L90" s="16" t="str">
        <f t="shared" si="14"/>
        <v/>
      </c>
      <c r="M90" s="16" t="str">
        <f t="shared" si="15"/>
        <v/>
      </c>
      <c r="N90" s="11"/>
      <c r="O90" s="16" t="str">
        <f t="shared" si="16"/>
        <v/>
      </c>
      <c r="P90" s="8" t="str">
        <f t="shared" si="17"/>
        <v/>
      </c>
      <c r="Q90" s="17" t="str">
        <f>IF($C90="","",IF(AND(ISNUMBER(IFERROR(INDEX(従業員マスタ!$S$7:$S$26,MATCH($C90,従業員マスタ!$A$7:$A$26,0)),"")),IFERROR(INDEX(従業員マスタ!$S$7:$S$26,MATCH($C90,従業員マスタ!$A$7:$A$26,0)),"")&gt;0,ISNUMBER(IFERROR(INDEX(従業員マスタ!$T$7:$T$26,MATCH($C90,従業員マスタ!$A$7:$A$26,0)),"")),IFERROR(INDEX(従業員マスタ!$T$7:$T$26,MATCH($C90,従業員マスタ!$A$7:$A$26,0)),"")&gt;0),ROUND(IFERROR(INDEX(従業員マスタ!$T$7:$T$26,MATCH($C90,従業員マスタ!$A$7:$A$26,0)),"")/IFERROR(INDEX(従業員マスタ!$S$7:$S$26,MATCH($C90,従業員マスタ!$A$7:$A$26,0)),""),2),設定!$B$11))</f>
        <v/>
      </c>
      <c r="R90" s="6"/>
    </row>
    <row r="91" spans="1:18" ht="17.25" x14ac:dyDescent="0.25">
      <c r="A91" s="12"/>
      <c r="B91" s="6"/>
      <c r="C91" s="13" t="str">
        <f>IF($B91="","",IFERROR(INDEX(従業員マスタ!$A$7:$A$26,MATCH($B91,従業員マスタ!$B$7:$B$26,0)),""))</f>
        <v/>
      </c>
      <c r="D91" s="13" t="str">
        <f t="shared" si="9"/>
        <v/>
      </c>
      <c r="E91" s="14"/>
      <c r="F91" s="14"/>
      <c r="G91" s="15"/>
      <c r="H91" s="13" t="str">
        <f t="shared" si="10"/>
        <v/>
      </c>
      <c r="I91" s="16" t="str">
        <f t="shared" si="11"/>
        <v/>
      </c>
      <c r="J91" s="16" t="str">
        <f t="shared" si="12"/>
        <v/>
      </c>
      <c r="K91" s="16" t="str">
        <f t="shared" si="13"/>
        <v/>
      </c>
      <c r="L91" s="16" t="str">
        <f t="shared" si="14"/>
        <v/>
      </c>
      <c r="M91" s="16" t="str">
        <f t="shared" si="15"/>
        <v/>
      </c>
      <c r="N91" s="11"/>
      <c r="O91" s="16" t="str">
        <f t="shared" si="16"/>
        <v/>
      </c>
      <c r="P91" s="8" t="str">
        <f t="shared" si="17"/>
        <v/>
      </c>
      <c r="Q91" s="17" t="str">
        <f>IF($C91="","",IF(AND(ISNUMBER(IFERROR(INDEX(従業員マスタ!$S$7:$S$26,MATCH($C91,従業員マスタ!$A$7:$A$26,0)),"")),IFERROR(INDEX(従業員マスタ!$S$7:$S$26,MATCH($C91,従業員マスタ!$A$7:$A$26,0)),"")&gt;0,ISNUMBER(IFERROR(INDEX(従業員マスタ!$T$7:$T$26,MATCH($C91,従業員マスタ!$A$7:$A$26,0)),"")),IFERROR(INDEX(従業員マスタ!$T$7:$T$26,MATCH($C91,従業員マスタ!$A$7:$A$26,0)),"")&gt;0),ROUND(IFERROR(INDEX(従業員マスタ!$T$7:$T$26,MATCH($C91,従業員マスタ!$A$7:$A$26,0)),"")/IFERROR(INDEX(従業員マスタ!$S$7:$S$26,MATCH($C91,従業員マスタ!$A$7:$A$26,0)),""),2),設定!$B$11))</f>
        <v/>
      </c>
      <c r="R91" s="6"/>
    </row>
    <row r="92" spans="1:18" ht="17.25" x14ac:dyDescent="0.25">
      <c r="A92" s="12"/>
      <c r="B92" s="6"/>
      <c r="C92" s="13" t="str">
        <f>IF($B92="","",IFERROR(INDEX(従業員マスタ!$A$7:$A$26,MATCH($B92,従業員マスタ!$B$7:$B$26,0)),""))</f>
        <v/>
      </c>
      <c r="D92" s="13" t="str">
        <f t="shared" si="9"/>
        <v/>
      </c>
      <c r="E92" s="14"/>
      <c r="F92" s="14"/>
      <c r="G92" s="15"/>
      <c r="H92" s="13" t="str">
        <f t="shared" si="10"/>
        <v/>
      </c>
      <c r="I92" s="16" t="str">
        <f t="shared" si="11"/>
        <v/>
      </c>
      <c r="J92" s="16" t="str">
        <f t="shared" si="12"/>
        <v/>
      </c>
      <c r="K92" s="16" t="str">
        <f t="shared" si="13"/>
        <v/>
      </c>
      <c r="L92" s="16" t="str">
        <f t="shared" si="14"/>
        <v/>
      </c>
      <c r="M92" s="16" t="str">
        <f t="shared" si="15"/>
        <v/>
      </c>
      <c r="N92" s="11"/>
      <c r="O92" s="16" t="str">
        <f t="shared" si="16"/>
        <v/>
      </c>
      <c r="P92" s="8" t="str">
        <f t="shared" si="17"/>
        <v/>
      </c>
      <c r="Q92" s="17" t="str">
        <f>IF($C92="","",IF(AND(ISNUMBER(IFERROR(INDEX(従業員マスタ!$S$7:$S$26,MATCH($C92,従業員マスタ!$A$7:$A$26,0)),"")),IFERROR(INDEX(従業員マスタ!$S$7:$S$26,MATCH($C92,従業員マスタ!$A$7:$A$26,0)),"")&gt;0,ISNUMBER(IFERROR(INDEX(従業員マスタ!$T$7:$T$26,MATCH($C92,従業員マスタ!$A$7:$A$26,0)),"")),IFERROR(INDEX(従業員マスタ!$T$7:$T$26,MATCH($C92,従業員マスタ!$A$7:$A$26,0)),"")&gt;0),ROUND(IFERROR(INDEX(従業員マスタ!$T$7:$T$26,MATCH($C92,従業員マスタ!$A$7:$A$26,0)),"")/IFERROR(INDEX(従業員マスタ!$S$7:$S$26,MATCH($C92,従業員マスタ!$A$7:$A$26,0)),""),2),設定!$B$11))</f>
        <v/>
      </c>
      <c r="R92" s="6"/>
    </row>
    <row r="93" spans="1:18" ht="17.25" x14ac:dyDescent="0.25">
      <c r="A93" s="12"/>
      <c r="B93" s="6"/>
      <c r="C93" s="13" t="str">
        <f>IF($B93="","",IFERROR(INDEX(従業員マスタ!$A$7:$A$26,MATCH($B93,従業員マスタ!$B$7:$B$26,0)),""))</f>
        <v/>
      </c>
      <c r="D93" s="13" t="str">
        <f t="shared" si="9"/>
        <v/>
      </c>
      <c r="E93" s="14"/>
      <c r="F93" s="14"/>
      <c r="G93" s="15"/>
      <c r="H93" s="13" t="str">
        <f t="shared" si="10"/>
        <v/>
      </c>
      <c r="I93" s="16" t="str">
        <f t="shared" si="11"/>
        <v/>
      </c>
      <c r="J93" s="16" t="str">
        <f t="shared" si="12"/>
        <v/>
      </c>
      <c r="K93" s="16" t="str">
        <f t="shared" si="13"/>
        <v/>
      </c>
      <c r="L93" s="16" t="str">
        <f t="shared" si="14"/>
        <v/>
      </c>
      <c r="M93" s="16" t="str">
        <f t="shared" si="15"/>
        <v/>
      </c>
      <c r="N93" s="11"/>
      <c r="O93" s="16" t="str">
        <f t="shared" si="16"/>
        <v/>
      </c>
      <c r="P93" s="8" t="str">
        <f t="shared" si="17"/>
        <v/>
      </c>
      <c r="Q93" s="17" t="str">
        <f>IF($C93="","",IF(AND(ISNUMBER(IFERROR(INDEX(従業員マスタ!$S$7:$S$26,MATCH($C93,従業員マスタ!$A$7:$A$26,0)),"")),IFERROR(INDEX(従業員マスタ!$S$7:$S$26,MATCH($C93,従業員マスタ!$A$7:$A$26,0)),"")&gt;0,ISNUMBER(IFERROR(INDEX(従業員マスタ!$T$7:$T$26,MATCH($C93,従業員マスタ!$A$7:$A$26,0)),"")),IFERROR(INDEX(従業員マスタ!$T$7:$T$26,MATCH($C93,従業員マスタ!$A$7:$A$26,0)),"")&gt;0),ROUND(IFERROR(INDEX(従業員マスタ!$T$7:$T$26,MATCH($C93,従業員マスタ!$A$7:$A$26,0)),"")/IFERROR(INDEX(従業員マスタ!$S$7:$S$26,MATCH($C93,従業員マスタ!$A$7:$A$26,0)),""),2),設定!$B$11))</f>
        <v/>
      </c>
      <c r="R93" s="6"/>
    </row>
    <row r="94" spans="1:18" ht="17.25" x14ac:dyDescent="0.25">
      <c r="A94" s="12"/>
      <c r="B94" s="6"/>
      <c r="C94" s="13" t="str">
        <f>IF($B94="","",IFERROR(INDEX(従業員マスタ!$A$7:$A$26,MATCH($B94,従業員マスタ!$B$7:$B$26,0)),""))</f>
        <v/>
      </c>
      <c r="D94" s="13" t="str">
        <f t="shared" si="9"/>
        <v/>
      </c>
      <c r="E94" s="14"/>
      <c r="F94" s="14"/>
      <c r="G94" s="15"/>
      <c r="H94" s="13" t="str">
        <f t="shared" si="10"/>
        <v/>
      </c>
      <c r="I94" s="16" t="str">
        <f t="shared" si="11"/>
        <v/>
      </c>
      <c r="J94" s="16" t="str">
        <f t="shared" si="12"/>
        <v/>
      </c>
      <c r="K94" s="16" t="str">
        <f t="shared" si="13"/>
        <v/>
      </c>
      <c r="L94" s="16" t="str">
        <f t="shared" si="14"/>
        <v/>
      </c>
      <c r="M94" s="16" t="str">
        <f t="shared" si="15"/>
        <v/>
      </c>
      <c r="N94" s="11"/>
      <c r="O94" s="16" t="str">
        <f t="shared" si="16"/>
        <v/>
      </c>
      <c r="P94" s="8" t="str">
        <f t="shared" si="17"/>
        <v/>
      </c>
      <c r="Q94" s="17" t="str">
        <f>IF($C94="","",IF(AND(ISNUMBER(IFERROR(INDEX(従業員マスタ!$S$7:$S$26,MATCH($C94,従業員マスタ!$A$7:$A$26,0)),"")),IFERROR(INDEX(従業員マスタ!$S$7:$S$26,MATCH($C94,従業員マスタ!$A$7:$A$26,0)),"")&gt;0,ISNUMBER(IFERROR(INDEX(従業員マスタ!$T$7:$T$26,MATCH($C94,従業員マスタ!$A$7:$A$26,0)),"")),IFERROR(INDEX(従業員マスタ!$T$7:$T$26,MATCH($C94,従業員マスタ!$A$7:$A$26,0)),"")&gt;0),ROUND(IFERROR(INDEX(従業員マスタ!$T$7:$T$26,MATCH($C94,従業員マスタ!$A$7:$A$26,0)),"")/IFERROR(INDEX(従業員マスタ!$S$7:$S$26,MATCH($C94,従業員マスタ!$A$7:$A$26,0)),""),2),設定!$B$11))</f>
        <v/>
      </c>
      <c r="R94" s="6"/>
    </row>
    <row r="95" spans="1:18" ht="17.25" x14ac:dyDescent="0.25">
      <c r="A95" s="12"/>
      <c r="B95" s="6"/>
      <c r="C95" s="13" t="str">
        <f>IF($B95="","",IFERROR(INDEX(従業員マスタ!$A$7:$A$26,MATCH($B95,従業員マスタ!$B$7:$B$26,0)),""))</f>
        <v/>
      </c>
      <c r="D95" s="13" t="str">
        <f t="shared" si="9"/>
        <v/>
      </c>
      <c r="E95" s="14"/>
      <c r="F95" s="14"/>
      <c r="G95" s="15"/>
      <c r="H95" s="13" t="str">
        <f t="shared" si="10"/>
        <v/>
      </c>
      <c r="I95" s="16" t="str">
        <f t="shared" si="11"/>
        <v/>
      </c>
      <c r="J95" s="16" t="str">
        <f t="shared" si="12"/>
        <v/>
      </c>
      <c r="K95" s="16" t="str">
        <f t="shared" si="13"/>
        <v/>
      </c>
      <c r="L95" s="16" t="str">
        <f t="shared" si="14"/>
        <v/>
      </c>
      <c r="M95" s="16" t="str">
        <f t="shared" si="15"/>
        <v/>
      </c>
      <c r="N95" s="11"/>
      <c r="O95" s="16" t="str">
        <f t="shared" si="16"/>
        <v/>
      </c>
      <c r="P95" s="8" t="str">
        <f t="shared" si="17"/>
        <v/>
      </c>
      <c r="Q95" s="17" t="str">
        <f>IF($C95="","",IF(AND(ISNUMBER(IFERROR(INDEX(従業員マスタ!$S$7:$S$26,MATCH($C95,従業員マスタ!$A$7:$A$26,0)),"")),IFERROR(INDEX(従業員マスタ!$S$7:$S$26,MATCH($C95,従業員マスタ!$A$7:$A$26,0)),"")&gt;0,ISNUMBER(IFERROR(INDEX(従業員マスタ!$T$7:$T$26,MATCH($C95,従業員マスタ!$A$7:$A$26,0)),"")),IFERROR(INDEX(従業員マスタ!$T$7:$T$26,MATCH($C95,従業員マスタ!$A$7:$A$26,0)),"")&gt;0),ROUND(IFERROR(INDEX(従業員マスタ!$T$7:$T$26,MATCH($C95,従業員マスタ!$A$7:$A$26,0)),"")/IFERROR(INDEX(従業員マスタ!$S$7:$S$26,MATCH($C95,従業員マスタ!$A$7:$A$26,0)),""),2),設定!$B$11))</f>
        <v/>
      </c>
      <c r="R95" s="6"/>
    </row>
    <row r="96" spans="1:18" ht="17.25" x14ac:dyDescent="0.25">
      <c r="A96" s="12"/>
      <c r="B96" s="6"/>
      <c r="C96" s="13" t="str">
        <f>IF($B96="","",IFERROR(INDEX(従業員マスタ!$A$7:$A$26,MATCH($B96,従業員マスタ!$B$7:$B$26,0)),""))</f>
        <v/>
      </c>
      <c r="D96" s="13" t="str">
        <f t="shared" si="9"/>
        <v/>
      </c>
      <c r="E96" s="14"/>
      <c r="F96" s="14"/>
      <c r="G96" s="15"/>
      <c r="H96" s="13" t="str">
        <f t="shared" si="10"/>
        <v/>
      </c>
      <c r="I96" s="16" t="str">
        <f t="shared" si="11"/>
        <v/>
      </c>
      <c r="J96" s="16" t="str">
        <f t="shared" si="12"/>
        <v/>
      </c>
      <c r="K96" s="16" t="str">
        <f t="shared" si="13"/>
        <v/>
      </c>
      <c r="L96" s="16" t="str">
        <f t="shared" si="14"/>
        <v/>
      </c>
      <c r="M96" s="16" t="str">
        <f t="shared" si="15"/>
        <v/>
      </c>
      <c r="N96" s="11"/>
      <c r="O96" s="16" t="str">
        <f t="shared" si="16"/>
        <v/>
      </c>
      <c r="P96" s="8" t="str">
        <f t="shared" si="17"/>
        <v/>
      </c>
      <c r="Q96" s="17" t="str">
        <f>IF($C96="","",IF(AND(ISNUMBER(IFERROR(INDEX(従業員マスタ!$S$7:$S$26,MATCH($C96,従業員マスタ!$A$7:$A$26,0)),"")),IFERROR(INDEX(従業員マスタ!$S$7:$S$26,MATCH($C96,従業員マスタ!$A$7:$A$26,0)),"")&gt;0,ISNUMBER(IFERROR(INDEX(従業員マスタ!$T$7:$T$26,MATCH($C96,従業員マスタ!$A$7:$A$26,0)),"")),IFERROR(INDEX(従業員マスタ!$T$7:$T$26,MATCH($C96,従業員マスタ!$A$7:$A$26,0)),"")&gt;0),ROUND(IFERROR(INDEX(従業員マスタ!$T$7:$T$26,MATCH($C96,従業員マスタ!$A$7:$A$26,0)),"")/IFERROR(INDEX(従業員マスタ!$S$7:$S$26,MATCH($C96,従業員マスタ!$A$7:$A$26,0)),""),2),設定!$B$11))</f>
        <v/>
      </c>
      <c r="R96" s="6"/>
    </row>
    <row r="97" spans="1:18" ht="17.25" x14ac:dyDescent="0.25">
      <c r="A97" s="12"/>
      <c r="B97" s="6"/>
      <c r="C97" s="13" t="str">
        <f>IF($B97="","",IFERROR(INDEX(従業員マスタ!$A$7:$A$26,MATCH($B97,従業員マスタ!$B$7:$B$26,0)),""))</f>
        <v/>
      </c>
      <c r="D97" s="13" t="str">
        <f t="shared" si="9"/>
        <v/>
      </c>
      <c r="E97" s="14"/>
      <c r="F97" s="14"/>
      <c r="G97" s="15"/>
      <c r="H97" s="13" t="str">
        <f t="shared" si="10"/>
        <v/>
      </c>
      <c r="I97" s="16" t="str">
        <f t="shared" si="11"/>
        <v/>
      </c>
      <c r="J97" s="16" t="str">
        <f t="shared" si="12"/>
        <v/>
      </c>
      <c r="K97" s="16" t="str">
        <f t="shared" si="13"/>
        <v/>
      </c>
      <c r="L97" s="16" t="str">
        <f t="shared" si="14"/>
        <v/>
      </c>
      <c r="M97" s="16" t="str">
        <f t="shared" si="15"/>
        <v/>
      </c>
      <c r="N97" s="11"/>
      <c r="O97" s="16" t="str">
        <f t="shared" si="16"/>
        <v/>
      </c>
      <c r="P97" s="8" t="str">
        <f t="shared" si="17"/>
        <v/>
      </c>
      <c r="Q97" s="17" t="str">
        <f>IF($C97="","",IF(AND(ISNUMBER(IFERROR(INDEX(従業員マスタ!$S$7:$S$26,MATCH($C97,従業員マスタ!$A$7:$A$26,0)),"")),IFERROR(INDEX(従業員マスタ!$S$7:$S$26,MATCH($C97,従業員マスタ!$A$7:$A$26,0)),"")&gt;0,ISNUMBER(IFERROR(INDEX(従業員マスタ!$T$7:$T$26,MATCH($C97,従業員マスタ!$A$7:$A$26,0)),"")),IFERROR(INDEX(従業員マスタ!$T$7:$T$26,MATCH($C97,従業員マスタ!$A$7:$A$26,0)),"")&gt;0),ROUND(IFERROR(INDEX(従業員マスタ!$T$7:$T$26,MATCH($C97,従業員マスタ!$A$7:$A$26,0)),"")/IFERROR(INDEX(従業員マスタ!$S$7:$S$26,MATCH($C97,従業員マスタ!$A$7:$A$26,0)),""),2),設定!$B$11))</f>
        <v/>
      </c>
      <c r="R97" s="6"/>
    </row>
    <row r="98" spans="1:18" ht="17.25" x14ac:dyDescent="0.25">
      <c r="A98" s="12"/>
      <c r="B98" s="6"/>
      <c r="C98" s="13" t="str">
        <f>IF($B98="","",IFERROR(INDEX(従業員マスタ!$A$7:$A$26,MATCH($B98,従業員マスタ!$B$7:$B$26,0)),""))</f>
        <v/>
      </c>
      <c r="D98" s="13" t="str">
        <f t="shared" si="9"/>
        <v/>
      </c>
      <c r="E98" s="14"/>
      <c r="F98" s="14"/>
      <c r="G98" s="15"/>
      <c r="H98" s="13" t="str">
        <f t="shared" si="10"/>
        <v/>
      </c>
      <c r="I98" s="16" t="str">
        <f t="shared" si="11"/>
        <v/>
      </c>
      <c r="J98" s="16" t="str">
        <f t="shared" si="12"/>
        <v/>
      </c>
      <c r="K98" s="16" t="str">
        <f t="shared" si="13"/>
        <v/>
      </c>
      <c r="L98" s="16" t="str">
        <f t="shared" si="14"/>
        <v/>
      </c>
      <c r="M98" s="16" t="str">
        <f t="shared" si="15"/>
        <v/>
      </c>
      <c r="N98" s="11"/>
      <c r="O98" s="16" t="str">
        <f t="shared" si="16"/>
        <v/>
      </c>
      <c r="P98" s="8" t="str">
        <f t="shared" si="17"/>
        <v/>
      </c>
      <c r="Q98" s="17" t="str">
        <f>IF($C98="","",IF(AND(ISNUMBER(IFERROR(INDEX(従業員マスタ!$S$7:$S$26,MATCH($C98,従業員マスタ!$A$7:$A$26,0)),"")),IFERROR(INDEX(従業員マスタ!$S$7:$S$26,MATCH($C98,従業員マスタ!$A$7:$A$26,0)),"")&gt;0,ISNUMBER(IFERROR(INDEX(従業員マスタ!$T$7:$T$26,MATCH($C98,従業員マスタ!$A$7:$A$26,0)),"")),IFERROR(INDEX(従業員マスタ!$T$7:$T$26,MATCH($C98,従業員マスタ!$A$7:$A$26,0)),"")&gt;0),ROUND(IFERROR(INDEX(従業員マスタ!$T$7:$T$26,MATCH($C98,従業員マスタ!$A$7:$A$26,0)),"")/IFERROR(INDEX(従業員マスタ!$S$7:$S$26,MATCH($C98,従業員マスタ!$A$7:$A$26,0)),""),2),設定!$B$11))</f>
        <v/>
      </c>
      <c r="R98" s="6"/>
    </row>
    <row r="99" spans="1:18" ht="17.25" x14ac:dyDescent="0.25">
      <c r="A99" s="12"/>
      <c r="B99" s="6"/>
      <c r="C99" s="13" t="str">
        <f>IF($B99="","",IFERROR(INDEX(従業員マスタ!$A$7:$A$26,MATCH($B99,従業員マスタ!$B$7:$B$26,0)),""))</f>
        <v/>
      </c>
      <c r="D99" s="13" t="str">
        <f t="shared" si="9"/>
        <v/>
      </c>
      <c r="E99" s="14"/>
      <c r="F99" s="14"/>
      <c r="G99" s="15"/>
      <c r="H99" s="13" t="str">
        <f t="shared" si="10"/>
        <v/>
      </c>
      <c r="I99" s="16" t="str">
        <f t="shared" si="11"/>
        <v/>
      </c>
      <c r="J99" s="16" t="str">
        <f t="shared" si="12"/>
        <v/>
      </c>
      <c r="K99" s="16" t="str">
        <f t="shared" si="13"/>
        <v/>
      </c>
      <c r="L99" s="16" t="str">
        <f t="shared" si="14"/>
        <v/>
      </c>
      <c r="M99" s="16" t="str">
        <f t="shared" si="15"/>
        <v/>
      </c>
      <c r="N99" s="11"/>
      <c r="O99" s="16" t="str">
        <f t="shared" si="16"/>
        <v/>
      </c>
      <c r="P99" s="8" t="str">
        <f t="shared" si="17"/>
        <v/>
      </c>
      <c r="Q99" s="17" t="str">
        <f>IF($C99="","",IF(AND(ISNUMBER(IFERROR(INDEX(従業員マスタ!$S$7:$S$26,MATCH($C99,従業員マスタ!$A$7:$A$26,0)),"")),IFERROR(INDEX(従業員マスタ!$S$7:$S$26,MATCH($C99,従業員マスタ!$A$7:$A$26,0)),"")&gt;0,ISNUMBER(IFERROR(INDEX(従業員マスタ!$T$7:$T$26,MATCH($C99,従業員マスタ!$A$7:$A$26,0)),"")),IFERROR(INDEX(従業員マスタ!$T$7:$T$26,MATCH($C99,従業員マスタ!$A$7:$A$26,0)),"")&gt;0),ROUND(IFERROR(INDEX(従業員マスタ!$T$7:$T$26,MATCH($C99,従業員マスタ!$A$7:$A$26,0)),"")/IFERROR(INDEX(従業員マスタ!$S$7:$S$26,MATCH($C99,従業員マスタ!$A$7:$A$26,0)),""),2),設定!$B$11))</f>
        <v/>
      </c>
      <c r="R99" s="6"/>
    </row>
    <row r="100" spans="1:18" ht="17.25" x14ac:dyDescent="0.25">
      <c r="A100" s="12"/>
      <c r="B100" s="6"/>
      <c r="C100" s="13" t="str">
        <f>IF($B100="","",IFERROR(INDEX(従業員マスタ!$A$7:$A$26,MATCH($B100,従業員マスタ!$B$7:$B$26,0)),""))</f>
        <v/>
      </c>
      <c r="D100" s="13" t="str">
        <f t="shared" si="9"/>
        <v/>
      </c>
      <c r="E100" s="14"/>
      <c r="F100" s="14"/>
      <c r="G100" s="15"/>
      <c r="H100" s="13" t="str">
        <f t="shared" si="10"/>
        <v/>
      </c>
      <c r="I100" s="16" t="str">
        <f t="shared" si="11"/>
        <v/>
      </c>
      <c r="J100" s="16" t="str">
        <f t="shared" si="12"/>
        <v/>
      </c>
      <c r="K100" s="16" t="str">
        <f t="shared" si="13"/>
        <v/>
      </c>
      <c r="L100" s="16" t="str">
        <f t="shared" si="14"/>
        <v/>
      </c>
      <c r="M100" s="16" t="str">
        <f t="shared" si="15"/>
        <v/>
      </c>
      <c r="N100" s="11"/>
      <c r="O100" s="16" t="str">
        <f t="shared" si="16"/>
        <v/>
      </c>
      <c r="P100" s="8" t="str">
        <f t="shared" si="17"/>
        <v/>
      </c>
      <c r="Q100" s="17" t="str">
        <f>IF($C100="","",IF(AND(ISNUMBER(IFERROR(INDEX(従業員マスタ!$S$7:$S$26,MATCH($C100,従業員マスタ!$A$7:$A$26,0)),"")),IFERROR(INDEX(従業員マスタ!$S$7:$S$26,MATCH($C100,従業員マスタ!$A$7:$A$26,0)),"")&gt;0,ISNUMBER(IFERROR(INDEX(従業員マスタ!$T$7:$T$26,MATCH($C100,従業員マスタ!$A$7:$A$26,0)),"")),IFERROR(INDEX(従業員マスタ!$T$7:$T$26,MATCH($C100,従業員マスタ!$A$7:$A$26,0)),"")&gt;0),ROUND(IFERROR(INDEX(従業員マスタ!$T$7:$T$26,MATCH($C100,従業員マスタ!$A$7:$A$26,0)),"")/IFERROR(INDEX(従業員マスタ!$S$7:$S$26,MATCH($C100,従業員マスタ!$A$7:$A$26,0)),""),2),設定!$B$11))</f>
        <v/>
      </c>
      <c r="R100" s="6"/>
    </row>
    <row r="101" spans="1:18" ht="17.25" x14ac:dyDescent="0.25">
      <c r="A101" s="12"/>
      <c r="B101" s="6"/>
      <c r="C101" s="13" t="str">
        <f>IF($B101="","",IFERROR(INDEX(従業員マスタ!$A$7:$A$26,MATCH($B101,従業員マスタ!$B$7:$B$26,0)),""))</f>
        <v/>
      </c>
      <c r="D101" s="13" t="str">
        <f t="shared" si="9"/>
        <v/>
      </c>
      <c r="E101" s="14"/>
      <c r="F101" s="14"/>
      <c r="G101" s="15"/>
      <c r="H101" s="13" t="str">
        <f t="shared" si="10"/>
        <v/>
      </c>
      <c r="I101" s="16" t="str">
        <f t="shared" si="11"/>
        <v/>
      </c>
      <c r="J101" s="16" t="str">
        <f t="shared" si="12"/>
        <v/>
      </c>
      <c r="K101" s="16" t="str">
        <f t="shared" si="13"/>
        <v/>
      </c>
      <c r="L101" s="16" t="str">
        <f t="shared" si="14"/>
        <v/>
      </c>
      <c r="M101" s="16" t="str">
        <f t="shared" si="15"/>
        <v/>
      </c>
      <c r="N101" s="11"/>
      <c r="O101" s="16" t="str">
        <f t="shared" si="16"/>
        <v/>
      </c>
      <c r="P101" s="8" t="str">
        <f t="shared" si="17"/>
        <v/>
      </c>
      <c r="Q101" s="17" t="str">
        <f>IF($C101="","",IF(AND(ISNUMBER(IFERROR(INDEX(従業員マスタ!$S$7:$S$26,MATCH($C101,従業員マスタ!$A$7:$A$26,0)),"")),IFERROR(INDEX(従業員マスタ!$S$7:$S$26,MATCH($C101,従業員マスタ!$A$7:$A$26,0)),"")&gt;0,ISNUMBER(IFERROR(INDEX(従業員マスタ!$T$7:$T$26,MATCH($C101,従業員マスタ!$A$7:$A$26,0)),"")),IFERROR(INDEX(従業員マスタ!$T$7:$T$26,MATCH($C101,従業員マスタ!$A$7:$A$26,0)),"")&gt;0),ROUND(IFERROR(INDEX(従業員マスタ!$T$7:$T$26,MATCH($C101,従業員マスタ!$A$7:$A$26,0)),"")/IFERROR(INDEX(従業員マスタ!$S$7:$S$26,MATCH($C101,従業員マスタ!$A$7:$A$26,0)),""),2),設定!$B$11))</f>
        <v/>
      </c>
      <c r="R101" s="6"/>
    </row>
    <row r="102" spans="1:18" ht="17.25" x14ac:dyDescent="0.25">
      <c r="A102" s="12"/>
      <c r="B102" s="6"/>
      <c r="C102" s="13" t="str">
        <f>IF($B102="","",IFERROR(INDEX(従業員マスタ!$A$7:$A$26,MATCH($B102,従業員マスタ!$B$7:$B$26,0)),""))</f>
        <v/>
      </c>
      <c r="D102" s="13" t="str">
        <f t="shared" si="9"/>
        <v/>
      </c>
      <c r="E102" s="14"/>
      <c r="F102" s="14"/>
      <c r="G102" s="15"/>
      <c r="H102" s="13" t="str">
        <f t="shared" si="10"/>
        <v/>
      </c>
      <c r="I102" s="16" t="str">
        <f t="shared" si="11"/>
        <v/>
      </c>
      <c r="J102" s="16" t="str">
        <f t="shared" si="12"/>
        <v/>
      </c>
      <c r="K102" s="16" t="str">
        <f t="shared" si="13"/>
        <v/>
      </c>
      <c r="L102" s="16" t="str">
        <f t="shared" si="14"/>
        <v/>
      </c>
      <c r="M102" s="16" t="str">
        <f t="shared" si="15"/>
        <v/>
      </c>
      <c r="N102" s="11"/>
      <c r="O102" s="16" t="str">
        <f t="shared" si="16"/>
        <v/>
      </c>
      <c r="P102" s="8" t="str">
        <f t="shared" si="17"/>
        <v/>
      </c>
      <c r="Q102" s="17" t="str">
        <f>IF($C102="","",IF(AND(ISNUMBER(IFERROR(INDEX(従業員マスタ!$S$7:$S$26,MATCH($C102,従業員マスタ!$A$7:$A$26,0)),"")),IFERROR(INDEX(従業員マスタ!$S$7:$S$26,MATCH($C102,従業員マスタ!$A$7:$A$26,0)),"")&gt;0,ISNUMBER(IFERROR(INDEX(従業員マスタ!$T$7:$T$26,MATCH($C102,従業員マスタ!$A$7:$A$26,0)),"")),IFERROR(INDEX(従業員マスタ!$T$7:$T$26,MATCH($C102,従業員マスタ!$A$7:$A$26,0)),"")&gt;0),ROUND(IFERROR(INDEX(従業員マスタ!$T$7:$T$26,MATCH($C102,従業員マスタ!$A$7:$A$26,0)),"")/IFERROR(INDEX(従業員マスタ!$S$7:$S$26,MATCH($C102,従業員マスタ!$A$7:$A$26,0)),""),2),設定!$B$11))</f>
        <v/>
      </c>
      <c r="R102" s="6"/>
    </row>
    <row r="103" spans="1:18" ht="17.25" x14ac:dyDescent="0.25">
      <c r="A103" s="12"/>
      <c r="B103" s="6"/>
      <c r="C103" s="13" t="str">
        <f>IF($B103="","",IFERROR(INDEX(従業員マスタ!$A$7:$A$26,MATCH($B103,従業員マスタ!$B$7:$B$26,0)),""))</f>
        <v/>
      </c>
      <c r="D103" s="13" t="str">
        <f t="shared" si="9"/>
        <v/>
      </c>
      <c r="E103" s="14"/>
      <c r="F103" s="14"/>
      <c r="G103" s="15"/>
      <c r="H103" s="13" t="str">
        <f t="shared" si="10"/>
        <v/>
      </c>
      <c r="I103" s="16" t="str">
        <f t="shared" si="11"/>
        <v/>
      </c>
      <c r="J103" s="16" t="str">
        <f t="shared" si="12"/>
        <v/>
      </c>
      <c r="K103" s="16" t="str">
        <f t="shared" si="13"/>
        <v/>
      </c>
      <c r="L103" s="16" t="str">
        <f t="shared" si="14"/>
        <v/>
      </c>
      <c r="M103" s="16" t="str">
        <f t="shared" si="15"/>
        <v/>
      </c>
      <c r="N103" s="11"/>
      <c r="O103" s="16" t="str">
        <f t="shared" si="16"/>
        <v/>
      </c>
      <c r="P103" s="8" t="str">
        <f t="shared" si="17"/>
        <v/>
      </c>
      <c r="Q103" s="17" t="str">
        <f>IF($C103="","",IF(AND(ISNUMBER(IFERROR(INDEX(従業員マスタ!$S$7:$S$26,MATCH($C103,従業員マスタ!$A$7:$A$26,0)),"")),IFERROR(INDEX(従業員マスタ!$S$7:$S$26,MATCH($C103,従業員マスタ!$A$7:$A$26,0)),"")&gt;0,ISNUMBER(IFERROR(INDEX(従業員マスタ!$T$7:$T$26,MATCH($C103,従業員マスタ!$A$7:$A$26,0)),"")),IFERROR(INDEX(従業員マスタ!$T$7:$T$26,MATCH($C103,従業員マスタ!$A$7:$A$26,0)),"")&gt;0),ROUND(IFERROR(INDEX(従業員マスタ!$T$7:$T$26,MATCH($C103,従業員マスタ!$A$7:$A$26,0)),"")/IFERROR(INDEX(従業員マスタ!$S$7:$S$26,MATCH($C103,従業員マスタ!$A$7:$A$26,0)),""),2),設定!$B$11))</f>
        <v/>
      </c>
      <c r="R103" s="6"/>
    </row>
    <row r="104" spans="1:18" ht="17.25" x14ac:dyDescent="0.25">
      <c r="A104" s="12"/>
      <c r="B104" s="6"/>
      <c r="C104" s="13" t="str">
        <f>IF($B104="","",IFERROR(INDEX(従業員マスタ!$A$7:$A$26,MATCH($B104,従業員マスタ!$B$7:$B$26,0)),""))</f>
        <v/>
      </c>
      <c r="D104" s="13" t="str">
        <f t="shared" si="9"/>
        <v/>
      </c>
      <c r="E104" s="14"/>
      <c r="F104" s="14"/>
      <c r="G104" s="15"/>
      <c r="H104" s="13" t="str">
        <f t="shared" si="10"/>
        <v/>
      </c>
      <c r="I104" s="16" t="str">
        <f t="shared" si="11"/>
        <v/>
      </c>
      <c r="J104" s="16" t="str">
        <f t="shared" si="12"/>
        <v/>
      </c>
      <c r="K104" s="16" t="str">
        <f t="shared" si="13"/>
        <v/>
      </c>
      <c r="L104" s="16" t="str">
        <f t="shared" si="14"/>
        <v/>
      </c>
      <c r="M104" s="16" t="str">
        <f t="shared" si="15"/>
        <v/>
      </c>
      <c r="N104" s="11"/>
      <c r="O104" s="16" t="str">
        <f t="shared" si="16"/>
        <v/>
      </c>
      <c r="P104" s="8" t="str">
        <f t="shared" si="17"/>
        <v/>
      </c>
      <c r="Q104" s="17" t="str">
        <f>IF($C104="","",IF(AND(ISNUMBER(IFERROR(INDEX(従業員マスタ!$S$7:$S$26,MATCH($C104,従業員マスタ!$A$7:$A$26,0)),"")),IFERROR(INDEX(従業員マスタ!$S$7:$S$26,MATCH($C104,従業員マスタ!$A$7:$A$26,0)),"")&gt;0,ISNUMBER(IFERROR(INDEX(従業員マスタ!$T$7:$T$26,MATCH($C104,従業員マスタ!$A$7:$A$26,0)),"")),IFERROR(INDEX(従業員マスタ!$T$7:$T$26,MATCH($C104,従業員マスタ!$A$7:$A$26,0)),"")&gt;0),ROUND(IFERROR(INDEX(従業員マスタ!$T$7:$T$26,MATCH($C104,従業員マスタ!$A$7:$A$26,0)),"")/IFERROR(INDEX(従業員マスタ!$S$7:$S$26,MATCH($C104,従業員マスタ!$A$7:$A$26,0)),""),2),設定!$B$11))</f>
        <v/>
      </c>
      <c r="R104" s="6"/>
    </row>
    <row r="105" spans="1:18" ht="17.25" x14ac:dyDescent="0.25">
      <c r="A105" s="12"/>
      <c r="B105" s="6"/>
      <c r="C105" s="13" t="str">
        <f>IF($B105="","",IFERROR(INDEX(従業員マスタ!$A$7:$A$26,MATCH($B105,従業員マスタ!$B$7:$B$26,0)),""))</f>
        <v/>
      </c>
      <c r="D105" s="13" t="str">
        <f t="shared" si="9"/>
        <v/>
      </c>
      <c r="E105" s="14"/>
      <c r="F105" s="14"/>
      <c r="G105" s="15"/>
      <c r="H105" s="13" t="str">
        <f t="shared" si="10"/>
        <v/>
      </c>
      <c r="I105" s="16" t="str">
        <f t="shared" si="11"/>
        <v/>
      </c>
      <c r="J105" s="16" t="str">
        <f t="shared" si="12"/>
        <v/>
      </c>
      <c r="K105" s="16" t="str">
        <f t="shared" si="13"/>
        <v/>
      </c>
      <c r="L105" s="16" t="str">
        <f t="shared" si="14"/>
        <v/>
      </c>
      <c r="M105" s="16" t="str">
        <f t="shared" si="15"/>
        <v/>
      </c>
      <c r="N105" s="11"/>
      <c r="O105" s="16" t="str">
        <f t="shared" si="16"/>
        <v/>
      </c>
      <c r="P105" s="8" t="str">
        <f t="shared" si="17"/>
        <v/>
      </c>
      <c r="Q105" s="17" t="str">
        <f>IF($C105="","",IF(AND(ISNUMBER(IFERROR(INDEX(従業員マスタ!$S$7:$S$26,MATCH($C105,従業員マスタ!$A$7:$A$26,0)),"")),IFERROR(INDEX(従業員マスタ!$S$7:$S$26,MATCH($C105,従業員マスタ!$A$7:$A$26,0)),"")&gt;0,ISNUMBER(IFERROR(INDEX(従業員マスタ!$T$7:$T$26,MATCH($C105,従業員マスタ!$A$7:$A$26,0)),"")),IFERROR(INDEX(従業員マスタ!$T$7:$T$26,MATCH($C105,従業員マスタ!$A$7:$A$26,0)),"")&gt;0),ROUND(IFERROR(INDEX(従業員マスタ!$T$7:$T$26,MATCH($C105,従業員マスタ!$A$7:$A$26,0)),"")/IFERROR(INDEX(従業員マスタ!$S$7:$S$26,MATCH($C105,従業員マスタ!$A$7:$A$26,0)),""),2),設定!$B$11))</f>
        <v/>
      </c>
      <c r="R105" s="6"/>
    </row>
    <row r="106" spans="1:18" ht="17.25" x14ac:dyDescent="0.25">
      <c r="A106" s="12"/>
      <c r="B106" s="6"/>
      <c r="C106" s="13" t="str">
        <f>IF($B106="","",IFERROR(INDEX(従業員マスタ!$A$7:$A$26,MATCH($B106,従業員マスタ!$B$7:$B$26,0)),""))</f>
        <v/>
      </c>
      <c r="D106" s="13" t="str">
        <f t="shared" si="9"/>
        <v/>
      </c>
      <c r="E106" s="14"/>
      <c r="F106" s="14"/>
      <c r="G106" s="15"/>
      <c r="H106" s="13" t="str">
        <f t="shared" si="10"/>
        <v/>
      </c>
      <c r="I106" s="16" t="str">
        <f t="shared" si="11"/>
        <v/>
      </c>
      <c r="J106" s="16" t="str">
        <f t="shared" si="12"/>
        <v/>
      </c>
      <c r="K106" s="16" t="str">
        <f t="shared" si="13"/>
        <v/>
      </c>
      <c r="L106" s="16" t="str">
        <f t="shared" si="14"/>
        <v/>
      </c>
      <c r="M106" s="16" t="str">
        <f t="shared" si="15"/>
        <v/>
      </c>
      <c r="N106" s="11"/>
      <c r="O106" s="16" t="str">
        <f t="shared" si="16"/>
        <v/>
      </c>
      <c r="P106" s="8" t="str">
        <f t="shared" si="17"/>
        <v/>
      </c>
      <c r="Q106" s="17" t="str">
        <f>IF($C106="","",IF(AND(ISNUMBER(IFERROR(INDEX(従業員マスタ!$S$7:$S$26,MATCH($C106,従業員マスタ!$A$7:$A$26,0)),"")),IFERROR(INDEX(従業員マスタ!$S$7:$S$26,MATCH($C106,従業員マスタ!$A$7:$A$26,0)),"")&gt;0,ISNUMBER(IFERROR(INDEX(従業員マスタ!$T$7:$T$26,MATCH($C106,従業員マスタ!$A$7:$A$26,0)),"")),IFERROR(INDEX(従業員マスタ!$T$7:$T$26,MATCH($C106,従業員マスタ!$A$7:$A$26,0)),"")&gt;0),ROUND(IFERROR(INDEX(従業員マスタ!$T$7:$T$26,MATCH($C106,従業員マスタ!$A$7:$A$26,0)),"")/IFERROR(INDEX(従業員マスタ!$S$7:$S$26,MATCH($C106,従業員マスタ!$A$7:$A$26,0)),""),2),設定!$B$11))</f>
        <v/>
      </c>
      <c r="R106" s="6"/>
    </row>
    <row r="107" spans="1:18" ht="17.25" x14ac:dyDescent="0.25">
      <c r="A107" s="12"/>
      <c r="B107" s="6"/>
      <c r="C107" s="13" t="str">
        <f>IF($B107="","",IFERROR(INDEX(従業員マスタ!$A$7:$A$26,MATCH($B107,従業員マスタ!$B$7:$B$26,0)),""))</f>
        <v/>
      </c>
      <c r="D107" s="13" t="str">
        <f t="shared" si="9"/>
        <v/>
      </c>
      <c r="E107" s="14"/>
      <c r="F107" s="14"/>
      <c r="G107" s="15"/>
      <c r="H107" s="13" t="str">
        <f t="shared" si="10"/>
        <v/>
      </c>
      <c r="I107" s="16" t="str">
        <f t="shared" si="11"/>
        <v/>
      </c>
      <c r="J107" s="16" t="str">
        <f t="shared" si="12"/>
        <v/>
      </c>
      <c r="K107" s="16" t="str">
        <f t="shared" si="13"/>
        <v/>
      </c>
      <c r="L107" s="16" t="str">
        <f t="shared" si="14"/>
        <v/>
      </c>
      <c r="M107" s="16" t="str">
        <f t="shared" si="15"/>
        <v/>
      </c>
      <c r="N107" s="11"/>
      <c r="O107" s="16" t="str">
        <f t="shared" si="16"/>
        <v/>
      </c>
      <c r="P107" s="8" t="str">
        <f t="shared" si="17"/>
        <v/>
      </c>
      <c r="Q107" s="17" t="str">
        <f>IF($C107="","",IF(AND(ISNUMBER(IFERROR(INDEX(従業員マスタ!$S$7:$S$26,MATCH($C107,従業員マスタ!$A$7:$A$26,0)),"")),IFERROR(INDEX(従業員マスタ!$S$7:$S$26,MATCH($C107,従業員マスタ!$A$7:$A$26,0)),"")&gt;0,ISNUMBER(IFERROR(INDEX(従業員マスタ!$T$7:$T$26,MATCH($C107,従業員マスタ!$A$7:$A$26,0)),"")),IFERROR(INDEX(従業員マスタ!$T$7:$T$26,MATCH($C107,従業員マスタ!$A$7:$A$26,0)),"")&gt;0),ROUND(IFERROR(INDEX(従業員マスタ!$T$7:$T$26,MATCH($C107,従業員マスタ!$A$7:$A$26,0)),"")/IFERROR(INDEX(従業員マスタ!$S$7:$S$26,MATCH($C107,従業員マスタ!$A$7:$A$26,0)),""),2),設定!$B$11))</f>
        <v/>
      </c>
      <c r="R107" s="6"/>
    </row>
    <row r="108" spans="1:18" ht="17.25" x14ac:dyDescent="0.25">
      <c r="A108" s="12"/>
      <c r="B108" s="6"/>
      <c r="C108" s="13" t="str">
        <f>IF($B108="","",IFERROR(INDEX(従業員マスタ!$A$7:$A$26,MATCH($B108,従業員マスタ!$B$7:$B$26,0)),""))</f>
        <v/>
      </c>
      <c r="D108" s="13" t="str">
        <f t="shared" si="9"/>
        <v/>
      </c>
      <c r="E108" s="14"/>
      <c r="F108" s="14"/>
      <c r="G108" s="15"/>
      <c r="H108" s="13" t="str">
        <f t="shared" si="10"/>
        <v/>
      </c>
      <c r="I108" s="16" t="str">
        <f t="shared" si="11"/>
        <v/>
      </c>
      <c r="J108" s="16" t="str">
        <f t="shared" si="12"/>
        <v/>
      </c>
      <c r="K108" s="16" t="str">
        <f t="shared" si="13"/>
        <v/>
      </c>
      <c r="L108" s="16" t="str">
        <f t="shared" si="14"/>
        <v/>
      </c>
      <c r="M108" s="16" t="str">
        <f t="shared" si="15"/>
        <v/>
      </c>
      <c r="N108" s="11"/>
      <c r="O108" s="16" t="str">
        <f t="shared" si="16"/>
        <v/>
      </c>
      <c r="P108" s="8" t="str">
        <f t="shared" si="17"/>
        <v/>
      </c>
      <c r="Q108" s="17" t="str">
        <f>IF($C108="","",IF(AND(ISNUMBER(IFERROR(INDEX(従業員マスタ!$S$7:$S$26,MATCH($C108,従業員マスタ!$A$7:$A$26,0)),"")),IFERROR(INDEX(従業員マスタ!$S$7:$S$26,MATCH($C108,従業員マスタ!$A$7:$A$26,0)),"")&gt;0,ISNUMBER(IFERROR(INDEX(従業員マスタ!$T$7:$T$26,MATCH($C108,従業員マスタ!$A$7:$A$26,0)),"")),IFERROR(INDEX(従業員マスタ!$T$7:$T$26,MATCH($C108,従業員マスタ!$A$7:$A$26,0)),"")&gt;0),ROUND(IFERROR(INDEX(従業員マスタ!$T$7:$T$26,MATCH($C108,従業員マスタ!$A$7:$A$26,0)),"")/IFERROR(INDEX(従業員マスタ!$S$7:$S$26,MATCH($C108,従業員マスタ!$A$7:$A$26,0)),""),2),設定!$B$11))</f>
        <v/>
      </c>
      <c r="R108" s="6"/>
    </row>
    <row r="109" spans="1:18" ht="17.25" x14ac:dyDescent="0.25">
      <c r="A109" s="12"/>
      <c r="B109" s="6"/>
      <c r="C109" s="13" t="str">
        <f>IF($B109="","",IFERROR(INDEX(従業員マスタ!$A$7:$A$26,MATCH($B109,従業員マスタ!$B$7:$B$26,0)),""))</f>
        <v/>
      </c>
      <c r="D109" s="13" t="str">
        <f t="shared" si="9"/>
        <v/>
      </c>
      <c r="E109" s="14"/>
      <c r="F109" s="14"/>
      <c r="G109" s="15"/>
      <c r="H109" s="13" t="str">
        <f t="shared" si="10"/>
        <v/>
      </c>
      <c r="I109" s="16" t="str">
        <f t="shared" si="11"/>
        <v/>
      </c>
      <c r="J109" s="16" t="str">
        <f t="shared" si="12"/>
        <v/>
      </c>
      <c r="K109" s="16" t="str">
        <f t="shared" si="13"/>
        <v/>
      </c>
      <c r="L109" s="16" t="str">
        <f t="shared" si="14"/>
        <v/>
      </c>
      <c r="M109" s="16" t="str">
        <f t="shared" si="15"/>
        <v/>
      </c>
      <c r="N109" s="11"/>
      <c r="O109" s="16" t="str">
        <f t="shared" si="16"/>
        <v/>
      </c>
      <c r="P109" s="8" t="str">
        <f t="shared" si="17"/>
        <v/>
      </c>
      <c r="Q109" s="17" t="str">
        <f>IF($C109="","",IF(AND(ISNUMBER(IFERROR(INDEX(従業員マスタ!$S$7:$S$26,MATCH($C109,従業員マスタ!$A$7:$A$26,0)),"")),IFERROR(INDEX(従業員マスタ!$S$7:$S$26,MATCH($C109,従業員マスタ!$A$7:$A$26,0)),"")&gt;0,ISNUMBER(IFERROR(INDEX(従業員マスタ!$T$7:$T$26,MATCH($C109,従業員マスタ!$A$7:$A$26,0)),"")),IFERROR(INDEX(従業員マスタ!$T$7:$T$26,MATCH($C109,従業員マスタ!$A$7:$A$26,0)),"")&gt;0),ROUND(IFERROR(INDEX(従業員マスタ!$T$7:$T$26,MATCH($C109,従業員マスタ!$A$7:$A$26,0)),"")/IFERROR(INDEX(従業員マスタ!$S$7:$S$26,MATCH($C109,従業員マスタ!$A$7:$A$26,0)),""),2),設定!$B$11))</f>
        <v/>
      </c>
      <c r="R109" s="6"/>
    </row>
    <row r="110" spans="1:18" ht="17.25" x14ac:dyDescent="0.25">
      <c r="A110" s="12"/>
      <c r="B110" s="6"/>
      <c r="C110" s="13" t="str">
        <f>IF($B110="","",IFERROR(INDEX(従業員マスタ!$A$7:$A$26,MATCH($B110,従業員マスタ!$B$7:$B$26,0)),""))</f>
        <v/>
      </c>
      <c r="D110" s="13" t="str">
        <f t="shared" si="9"/>
        <v/>
      </c>
      <c r="E110" s="14"/>
      <c r="F110" s="14"/>
      <c r="G110" s="15"/>
      <c r="H110" s="13" t="str">
        <f t="shared" si="10"/>
        <v/>
      </c>
      <c r="I110" s="16" t="str">
        <f t="shared" si="11"/>
        <v/>
      </c>
      <c r="J110" s="16" t="str">
        <f t="shared" si="12"/>
        <v/>
      </c>
      <c r="K110" s="16" t="str">
        <f t="shared" si="13"/>
        <v/>
      </c>
      <c r="L110" s="16" t="str">
        <f t="shared" si="14"/>
        <v/>
      </c>
      <c r="M110" s="16" t="str">
        <f t="shared" si="15"/>
        <v/>
      </c>
      <c r="N110" s="11"/>
      <c r="O110" s="16" t="str">
        <f t="shared" si="16"/>
        <v/>
      </c>
      <c r="P110" s="8" t="str">
        <f t="shared" si="17"/>
        <v/>
      </c>
      <c r="Q110" s="17" t="str">
        <f>IF($C110="","",IF(AND(ISNUMBER(IFERROR(INDEX(従業員マスタ!$S$7:$S$26,MATCH($C110,従業員マスタ!$A$7:$A$26,0)),"")),IFERROR(INDEX(従業員マスタ!$S$7:$S$26,MATCH($C110,従業員マスタ!$A$7:$A$26,0)),"")&gt;0,ISNUMBER(IFERROR(INDEX(従業員マスタ!$T$7:$T$26,MATCH($C110,従業員マスタ!$A$7:$A$26,0)),"")),IFERROR(INDEX(従業員マスタ!$T$7:$T$26,MATCH($C110,従業員マスタ!$A$7:$A$26,0)),"")&gt;0),ROUND(IFERROR(INDEX(従業員マスタ!$T$7:$T$26,MATCH($C110,従業員マスタ!$A$7:$A$26,0)),"")/IFERROR(INDEX(従業員マスタ!$S$7:$S$26,MATCH($C110,従業員マスタ!$A$7:$A$26,0)),""),2),設定!$B$11))</f>
        <v/>
      </c>
      <c r="R110" s="6"/>
    </row>
    <row r="111" spans="1:18" ht="17.25" x14ac:dyDescent="0.25">
      <c r="A111" s="12"/>
      <c r="B111" s="6"/>
      <c r="C111" s="13" t="str">
        <f>IF($B111="","",IFERROR(INDEX(従業員マスタ!$A$7:$A$26,MATCH($B111,従業員マスタ!$B$7:$B$26,0)),""))</f>
        <v/>
      </c>
      <c r="D111" s="13" t="str">
        <f t="shared" si="9"/>
        <v/>
      </c>
      <c r="E111" s="14"/>
      <c r="F111" s="14"/>
      <c r="G111" s="15"/>
      <c r="H111" s="13" t="str">
        <f t="shared" si="10"/>
        <v/>
      </c>
      <c r="I111" s="16" t="str">
        <f t="shared" si="11"/>
        <v/>
      </c>
      <c r="J111" s="16" t="str">
        <f t="shared" si="12"/>
        <v/>
      </c>
      <c r="K111" s="16" t="str">
        <f t="shared" si="13"/>
        <v/>
      </c>
      <c r="L111" s="16" t="str">
        <f t="shared" si="14"/>
        <v/>
      </c>
      <c r="M111" s="16" t="str">
        <f t="shared" si="15"/>
        <v/>
      </c>
      <c r="N111" s="11"/>
      <c r="O111" s="16" t="str">
        <f t="shared" si="16"/>
        <v/>
      </c>
      <c r="P111" s="8" t="str">
        <f t="shared" si="17"/>
        <v/>
      </c>
      <c r="Q111" s="17" t="str">
        <f>IF($C111="","",IF(AND(ISNUMBER(IFERROR(INDEX(従業員マスタ!$S$7:$S$26,MATCH($C111,従業員マスタ!$A$7:$A$26,0)),"")),IFERROR(INDEX(従業員マスタ!$S$7:$S$26,MATCH($C111,従業員マスタ!$A$7:$A$26,0)),"")&gt;0,ISNUMBER(IFERROR(INDEX(従業員マスタ!$T$7:$T$26,MATCH($C111,従業員マスタ!$A$7:$A$26,0)),"")),IFERROR(INDEX(従業員マスタ!$T$7:$T$26,MATCH($C111,従業員マスタ!$A$7:$A$26,0)),"")&gt;0),ROUND(IFERROR(INDEX(従業員マスタ!$T$7:$T$26,MATCH($C111,従業員マスタ!$A$7:$A$26,0)),"")/IFERROR(INDEX(従業員マスタ!$S$7:$S$26,MATCH($C111,従業員マスタ!$A$7:$A$26,0)),""),2),設定!$B$11))</f>
        <v/>
      </c>
      <c r="R111" s="6"/>
    </row>
    <row r="112" spans="1:18" ht="17.25" x14ac:dyDescent="0.25">
      <c r="A112" s="12"/>
      <c r="B112" s="6"/>
      <c r="C112" s="13" t="str">
        <f>IF($B112="","",IFERROR(INDEX(従業員マスタ!$A$7:$A$26,MATCH($B112,従業員マスタ!$B$7:$B$26,0)),""))</f>
        <v/>
      </c>
      <c r="D112" s="13" t="str">
        <f t="shared" si="9"/>
        <v/>
      </c>
      <c r="E112" s="14"/>
      <c r="F112" s="14"/>
      <c r="G112" s="15"/>
      <c r="H112" s="13" t="str">
        <f t="shared" si="10"/>
        <v/>
      </c>
      <c r="I112" s="16" t="str">
        <f t="shared" si="11"/>
        <v/>
      </c>
      <c r="J112" s="16" t="str">
        <f t="shared" si="12"/>
        <v/>
      </c>
      <c r="K112" s="16" t="str">
        <f t="shared" si="13"/>
        <v/>
      </c>
      <c r="L112" s="16" t="str">
        <f t="shared" si="14"/>
        <v/>
      </c>
      <c r="M112" s="16" t="str">
        <f t="shared" si="15"/>
        <v/>
      </c>
      <c r="N112" s="11"/>
      <c r="O112" s="16" t="str">
        <f t="shared" si="16"/>
        <v/>
      </c>
      <c r="P112" s="8" t="str">
        <f t="shared" si="17"/>
        <v/>
      </c>
      <c r="Q112" s="17" t="str">
        <f>IF($C112="","",IF(AND(ISNUMBER(IFERROR(INDEX(従業員マスタ!$S$7:$S$26,MATCH($C112,従業員マスタ!$A$7:$A$26,0)),"")),IFERROR(INDEX(従業員マスタ!$S$7:$S$26,MATCH($C112,従業員マスタ!$A$7:$A$26,0)),"")&gt;0,ISNUMBER(IFERROR(INDEX(従業員マスタ!$T$7:$T$26,MATCH($C112,従業員マスタ!$A$7:$A$26,0)),"")),IFERROR(INDEX(従業員マスタ!$T$7:$T$26,MATCH($C112,従業員マスタ!$A$7:$A$26,0)),"")&gt;0),ROUND(IFERROR(INDEX(従業員マスタ!$T$7:$T$26,MATCH($C112,従業員マスタ!$A$7:$A$26,0)),"")/IFERROR(INDEX(従業員マスタ!$S$7:$S$26,MATCH($C112,従業員マスタ!$A$7:$A$26,0)),""),2),設定!$B$11))</f>
        <v/>
      </c>
      <c r="R112" s="6"/>
    </row>
    <row r="113" spans="1:18" ht="17.25" x14ac:dyDescent="0.25">
      <c r="A113" s="12"/>
      <c r="B113" s="6"/>
      <c r="C113" s="13" t="str">
        <f>IF($B113="","",IFERROR(INDEX(従業員マスタ!$A$7:$A$26,MATCH($B113,従業員マスタ!$B$7:$B$26,0)),""))</f>
        <v/>
      </c>
      <c r="D113" s="13" t="str">
        <f t="shared" si="9"/>
        <v/>
      </c>
      <c r="E113" s="14"/>
      <c r="F113" s="14"/>
      <c r="G113" s="15"/>
      <c r="H113" s="13" t="str">
        <f t="shared" si="10"/>
        <v/>
      </c>
      <c r="I113" s="16" t="str">
        <f t="shared" si="11"/>
        <v/>
      </c>
      <c r="J113" s="16" t="str">
        <f t="shared" si="12"/>
        <v/>
      </c>
      <c r="K113" s="16" t="str">
        <f t="shared" si="13"/>
        <v/>
      </c>
      <c r="L113" s="16" t="str">
        <f t="shared" si="14"/>
        <v/>
      </c>
      <c r="M113" s="16" t="str">
        <f t="shared" si="15"/>
        <v/>
      </c>
      <c r="N113" s="11"/>
      <c r="O113" s="16" t="str">
        <f t="shared" si="16"/>
        <v/>
      </c>
      <c r="P113" s="8" t="str">
        <f t="shared" si="17"/>
        <v/>
      </c>
      <c r="Q113" s="17" t="str">
        <f>IF($C113="","",IF(AND(ISNUMBER(IFERROR(INDEX(従業員マスタ!$S$7:$S$26,MATCH($C113,従業員マスタ!$A$7:$A$26,0)),"")),IFERROR(INDEX(従業員マスタ!$S$7:$S$26,MATCH($C113,従業員マスタ!$A$7:$A$26,0)),"")&gt;0,ISNUMBER(IFERROR(INDEX(従業員マスタ!$T$7:$T$26,MATCH($C113,従業員マスタ!$A$7:$A$26,0)),"")),IFERROR(INDEX(従業員マスタ!$T$7:$T$26,MATCH($C113,従業員マスタ!$A$7:$A$26,0)),"")&gt;0),ROUND(IFERROR(INDEX(従業員マスタ!$T$7:$T$26,MATCH($C113,従業員マスタ!$A$7:$A$26,0)),"")/IFERROR(INDEX(従業員マスタ!$S$7:$S$26,MATCH($C113,従業員マスタ!$A$7:$A$26,0)),""),2),設定!$B$11))</f>
        <v/>
      </c>
      <c r="R113" s="6"/>
    </row>
    <row r="114" spans="1:18" ht="17.25" x14ac:dyDescent="0.25">
      <c r="A114" s="12"/>
      <c r="B114" s="6"/>
      <c r="C114" s="13" t="str">
        <f>IF($B114="","",IFERROR(INDEX(従業員マスタ!$A$7:$A$26,MATCH($B114,従業員マスタ!$B$7:$B$26,0)),""))</f>
        <v/>
      </c>
      <c r="D114" s="13" t="str">
        <f t="shared" si="9"/>
        <v/>
      </c>
      <c r="E114" s="14"/>
      <c r="F114" s="14"/>
      <c r="G114" s="15"/>
      <c r="H114" s="13" t="str">
        <f t="shared" si="10"/>
        <v/>
      </c>
      <c r="I114" s="16" t="str">
        <f t="shared" si="11"/>
        <v/>
      </c>
      <c r="J114" s="16" t="str">
        <f t="shared" si="12"/>
        <v/>
      </c>
      <c r="K114" s="16" t="str">
        <f t="shared" si="13"/>
        <v/>
      </c>
      <c r="L114" s="16" t="str">
        <f t="shared" si="14"/>
        <v/>
      </c>
      <c r="M114" s="16" t="str">
        <f t="shared" si="15"/>
        <v/>
      </c>
      <c r="N114" s="11"/>
      <c r="O114" s="16" t="str">
        <f t="shared" si="16"/>
        <v/>
      </c>
      <c r="P114" s="8" t="str">
        <f t="shared" si="17"/>
        <v/>
      </c>
      <c r="Q114" s="17" t="str">
        <f>IF($C114="","",IF(AND(ISNUMBER(IFERROR(INDEX(従業員マスタ!$S$7:$S$26,MATCH($C114,従業員マスタ!$A$7:$A$26,0)),"")),IFERROR(INDEX(従業員マスタ!$S$7:$S$26,MATCH($C114,従業員マスタ!$A$7:$A$26,0)),"")&gt;0,ISNUMBER(IFERROR(INDEX(従業員マスタ!$T$7:$T$26,MATCH($C114,従業員マスタ!$A$7:$A$26,0)),"")),IFERROR(INDEX(従業員マスタ!$T$7:$T$26,MATCH($C114,従業員マスタ!$A$7:$A$26,0)),"")&gt;0),ROUND(IFERROR(INDEX(従業員マスタ!$T$7:$T$26,MATCH($C114,従業員マスタ!$A$7:$A$26,0)),"")/IFERROR(INDEX(従業員マスタ!$S$7:$S$26,MATCH($C114,従業員マスタ!$A$7:$A$26,0)),""),2),設定!$B$11))</f>
        <v/>
      </c>
      <c r="R114" s="6"/>
    </row>
    <row r="115" spans="1:18" ht="17.25" x14ac:dyDescent="0.25">
      <c r="A115" s="12"/>
      <c r="B115" s="6"/>
      <c r="C115" s="13" t="str">
        <f>IF($B115="","",IFERROR(INDEX(従業員マスタ!$A$7:$A$26,MATCH($B115,従業員マスタ!$B$7:$B$26,0)),""))</f>
        <v/>
      </c>
      <c r="D115" s="13" t="str">
        <f t="shared" si="9"/>
        <v/>
      </c>
      <c r="E115" s="14"/>
      <c r="F115" s="14"/>
      <c r="G115" s="15"/>
      <c r="H115" s="13" t="str">
        <f t="shared" si="10"/>
        <v/>
      </c>
      <c r="I115" s="16" t="str">
        <f t="shared" si="11"/>
        <v/>
      </c>
      <c r="J115" s="16" t="str">
        <f t="shared" si="12"/>
        <v/>
      </c>
      <c r="K115" s="16" t="str">
        <f t="shared" si="13"/>
        <v/>
      </c>
      <c r="L115" s="16" t="str">
        <f t="shared" si="14"/>
        <v/>
      </c>
      <c r="M115" s="16" t="str">
        <f t="shared" si="15"/>
        <v/>
      </c>
      <c r="N115" s="11"/>
      <c r="O115" s="16" t="str">
        <f t="shared" si="16"/>
        <v/>
      </c>
      <c r="P115" s="8" t="str">
        <f t="shared" si="17"/>
        <v/>
      </c>
      <c r="Q115" s="17" t="str">
        <f>IF($C115="","",IF(AND(ISNUMBER(IFERROR(INDEX(従業員マスタ!$S$7:$S$26,MATCH($C115,従業員マスタ!$A$7:$A$26,0)),"")),IFERROR(INDEX(従業員マスタ!$S$7:$S$26,MATCH($C115,従業員マスタ!$A$7:$A$26,0)),"")&gt;0,ISNUMBER(IFERROR(INDEX(従業員マスタ!$T$7:$T$26,MATCH($C115,従業員マスタ!$A$7:$A$26,0)),"")),IFERROR(INDEX(従業員マスタ!$T$7:$T$26,MATCH($C115,従業員マスタ!$A$7:$A$26,0)),"")&gt;0),ROUND(IFERROR(INDEX(従業員マスタ!$T$7:$T$26,MATCH($C115,従業員マスタ!$A$7:$A$26,0)),"")/IFERROR(INDEX(従業員マスタ!$S$7:$S$26,MATCH($C115,従業員マスタ!$A$7:$A$26,0)),""),2),設定!$B$11))</f>
        <v/>
      </c>
      <c r="R115" s="6"/>
    </row>
    <row r="116" spans="1:18" ht="17.25" x14ac:dyDescent="0.25">
      <c r="A116" s="12"/>
      <c r="B116" s="6"/>
      <c r="C116" s="13" t="str">
        <f>IF($B116="","",IFERROR(INDEX(従業員マスタ!$A$7:$A$26,MATCH($B116,従業員マスタ!$B$7:$B$26,0)),""))</f>
        <v/>
      </c>
      <c r="D116" s="13" t="str">
        <f t="shared" si="9"/>
        <v/>
      </c>
      <c r="E116" s="14"/>
      <c r="F116" s="14"/>
      <c r="G116" s="15"/>
      <c r="H116" s="13" t="str">
        <f t="shared" si="10"/>
        <v/>
      </c>
      <c r="I116" s="16" t="str">
        <f t="shared" si="11"/>
        <v/>
      </c>
      <c r="J116" s="16" t="str">
        <f t="shared" si="12"/>
        <v/>
      </c>
      <c r="K116" s="16" t="str">
        <f t="shared" si="13"/>
        <v/>
      </c>
      <c r="L116" s="16" t="str">
        <f t="shared" si="14"/>
        <v/>
      </c>
      <c r="M116" s="16" t="str">
        <f t="shared" si="15"/>
        <v/>
      </c>
      <c r="N116" s="11"/>
      <c r="O116" s="16" t="str">
        <f t="shared" si="16"/>
        <v/>
      </c>
      <c r="P116" s="8" t="str">
        <f t="shared" si="17"/>
        <v/>
      </c>
      <c r="Q116" s="17" t="str">
        <f>IF($C116="","",IF(AND(ISNUMBER(IFERROR(INDEX(従業員マスタ!$S$7:$S$26,MATCH($C116,従業員マスタ!$A$7:$A$26,0)),"")),IFERROR(INDEX(従業員マスタ!$S$7:$S$26,MATCH($C116,従業員マスタ!$A$7:$A$26,0)),"")&gt;0,ISNUMBER(IFERROR(INDEX(従業員マスタ!$T$7:$T$26,MATCH($C116,従業員マスタ!$A$7:$A$26,0)),"")),IFERROR(INDEX(従業員マスタ!$T$7:$T$26,MATCH($C116,従業員マスタ!$A$7:$A$26,0)),"")&gt;0),ROUND(IFERROR(INDEX(従業員マスタ!$T$7:$T$26,MATCH($C116,従業員マスタ!$A$7:$A$26,0)),"")/IFERROR(INDEX(従業員マスタ!$S$7:$S$26,MATCH($C116,従業員マスタ!$A$7:$A$26,0)),""),2),設定!$B$11))</f>
        <v/>
      </c>
      <c r="R116" s="6"/>
    </row>
    <row r="117" spans="1:18" ht="17.25" x14ac:dyDescent="0.25">
      <c r="A117" s="12"/>
      <c r="B117" s="6"/>
      <c r="C117" s="13" t="str">
        <f>IF($B117="","",IFERROR(INDEX(従業員マスタ!$A$7:$A$26,MATCH($B117,従業員マスタ!$B$7:$B$26,0)),""))</f>
        <v/>
      </c>
      <c r="D117" s="13" t="str">
        <f t="shared" si="9"/>
        <v/>
      </c>
      <c r="E117" s="14"/>
      <c r="F117" s="14"/>
      <c r="G117" s="15"/>
      <c r="H117" s="13" t="str">
        <f t="shared" si="10"/>
        <v/>
      </c>
      <c r="I117" s="16" t="str">
        <f t="shared" si="11"/>
        <v/>
      </c>
      <c r="J117" s="16" t="str">
        <f t="shared" si="12"/>
        <v/>
      </c>
      <c r="K117" s="16" t="str">
        <f t="shared" si="13"/>
        <v/>
      </c>
      <c r="L117" s="16" t="str">
        <f t="shared" si="14"/>
        <v/>
      </c>
      <c r="M117" s="16" t="str">
        <f t="shared" si="15"/>
        <v/>
      </c>
      <c r="N117" s="11"/>
      <c r="O117" s="16" t="str">
        <f t="shared" si="16"/>
        <v/>
      </c>
      <c r="P117" s="8" t="str">
        <f t="shared" si="17"/>
        <v/>
      </c>
      <c r="Q117" s="17" t="str">
        <f>IF($C117="","",IF(AND(ISNUMBER(IFERROR(INDEX(従業員マスタ!$S$7:$S$26,MATCH($C117,従業員マスタ!$A$7:$A$26,0)),"")),IFERROR(INDEX(従業員マスタ!$S$7:$S$26,MATCH($C117,従業員マスタ!$A$7:$A$26,0)),"")&gt;0,ISNUMBER(IFERROR(INDEX(従業員マスタ!$T$7:$T$26,MATCH($C117,従業員マスタ!$A$7:$A$26,0)),"")),IFERROR(INDEX(従業員マスタ!$T$7:$T$26,MATCH($C117,従業員マスタ!$A$7:$A$26,0)),"")&gt;0),ROUND(IFERROR(INDEX(従業員マスタ!$T$7:$T$26,MATCH($C117,従業員マスタ!$A$7:$A$26,0)),"")/IFERROR(INDEX(従業員マスタ!$S$7:$S$26,MATCH($C117,従業員マスタ!$A$7:$A$26,0)),""),2),設定!$B$11))</f>
        <v/>
      </c>
      <c r="R117" s="6"/>
    </row>
    <row r="118" spans="1:18" ht="17.25" x14ac:dyDescent="0.25">
      <c r="A118" s="12"/>
      <c r="B118" s="6"/>
      <c r="C118" s="13" t="str">
        <f>IF($B118="","",IFERROR(INDEX(従業員マスタ!$A$7:$A$26,MATCH($B118,従業員マスタ!$B$7:$B$26,0)),""))</f>
        <v/>
      </c>
      <c r="D118" s="13" t="str">
        <f t="shared" si="9"/>
        <v/>
      </c>
      <c r="E118" s="14"/>
      <c r="F118" s="14"/>
      <c r="G118" s="15"/>
      <c r="H118" s="13" t="str">
        <f t="shared" si="10"/>
        <v/>
      </c>
      <c r="I118" s="16" t="str">
        <f t="shared" si="11"/>
        <v/>
      </c>
      <c r="J118" s="16" t="str">
        <f t="shared" si="12"/>
        <v/>
      </c>
      <c r="K118" s="16" t="str">
        <f t="shared" si="13"/>
        <v/>
      </c>
      <c r="L118" s="16" t="str">
        <f t="shared" si="14"/>
        <v/>
      </c>
      <c r="M118" s="16" t="str">
        <f t="shared" si="15"/>
        <v/>
      </c>
      <c r="N118" s="11"/>
      <c r="O118" s="16" t="str">
        <f t="shared" si="16"/>
        <v/>
      </c>
      <c r="P118" s="8" t="str">
        <f t="shared" si="17"/>
        <v/>
      </c>
      <c r="Q118" s="17" t="str">
        <f>IF($C118="","",IF(AND(ISNUMBER(IFERROR(INDEX(従業員マスタ!$S$7:$S$26,MATCH($C118,従業員マスタ!$A$7:$A$26,0)),"")),IFERROR(INDEX(従業員マスタ!$S$7:$S$26,MATCH($C118,従業員マスタ!$A$7:$A$26,0)),"")&gt;0,ISNUMBER(IFERROR(INDEX(従業員マスタ!$T$7:$T$26,MATCH($C118,従業員マスタ!$A$7:$A$26,0)),"")),IFERROR(INDEX(従業員マスタ!$T$7:$T$26,MATCH($C118,従業員マスタ!$A$7:$A$26,0)),"")&gt;0),ROUND(IFERROR(INDEX(従業員マスタ!$T$7:$T$26,MATCH($C118,従業員マスタ!$A$7:$A$26,0)),"")/IFERROR(INDEX(従業員マスタ!$S$7:$S$26,MATCH($C118,従業員マスタ!$A$7:$A$26,0)),""),2),設定!$B$11))</f>
        <v/>
      </c>
      <c r="R118" s="6"/>
    </row>
    <row r="119" spans="1:18" ht="17.25" x14ac:dyDescent="0.25">
      <c r="A119" s="12"/>
      <c r="B119" s="6"/>
      <c r="C119" s="13" t="str">
        <f>IF($B119="","",IFERROR(INDEX(従業員マスタ!$A$7:$A$26,MATCH($B119,従業員マスタ!$B$7:$B$26,0)),""))</f>
        <v/>
      </c>
      <c r="D119" s="13" t="str">
        <f t="shared" si="9"/>
        <v/>
      </c>
      <c r="E119" s="14"/>
      <c r="F119" s="14"/>
      <c r="G119" s="15"/>
      <c r="H119" s="13" t="str">
        <f t="shared" si="10"/>
        <v/>
      </c>
      <c r="I119" s="16" t="str">
        <f t="shared" si="11"/>
        <v/>
      </c>
      <c r="J119" s="16" t="str">
        <f t="shared" si="12"/>
        <v/>
      </c>
      <c r="K119" s="16" t="str">
        <f t="shared" si="13"/>
        <v/>
      </c>
      <c r="L119" s="16" t="str">
        <f t="shared" si="14"/>
        <v/>
      </c>
      <c r="M119" s="16" t="str">
        <f t="shared" si="15"/>
        <v/>
      </c>
      <c r="N119" s="11"/>
      <c r="O119" s="16" t="str">
        <f t="shared" si="16"/>
        <v/>
      </c>
      <c r="P119" s="8" t="str">
        <f t="shared" si="17"/>
        <v/>
      </c>
      <c r="Q119" s="17" t="str">
        <f>IF($C119="","",IF(AND(ISNUMBER(IFERROR(INDEX(従業員マスタ!$S$7:$S$26,MATCH($C119,従業員マスタ!$A$7:$A$26,0)),"")),IFERROR(INDEX(従業員マスタ!$S$7:$S$26,MATCH($C119,従業員マスタ!$A$7:$A$26,0)),"")&gt;0,ISNUMBER(IFERROR(INDEX(従業員マスタ!$T$7:$T$26,MATCH($C119,従業員マスタ!$A$7:$A$26,0)),"")),IFERROR(INDEX(従業員マスタ!$T$7:$T$26,MATCH($C119,従業員マスタ!$A$7:$A$26,0)),"")&gt;0),ROUND(IFERROR(INDEX(従業員マスタ!$T$7:$T$26,MATCH($C119,従業員マスタ!$A$7:$A$26,0)),"")/IFERROR(INDEX(従業員マスタ!$S$7:$S$26,MATCH($C119,従業員マスタ!$A$7:$A$26,0)),""),2),設定!$B$11))</f>
        <v/>
      </c>
      <c r="R119" s="6"/>
    </row>
    <row r="120" spans="1:18" ht="17.25" x14ac:dyDescent="0.25">
      <c r="A120" s="12"/>
      <c r="B120" s="6"/>
      <c r="C120" s="13" t="str">
        <f>IF($B120="","",IFERROR(INDEX(従業員マスタ!$A$7:$A$26,MATCH($B120,従業員マスタ!$B$7:$B$26,0)),""))</f>
        <v/>
      </c>
      <c r="D120" s="13" t="str">
        <f t="shared" si="9"/>
        <v/>
      </c>
      <c r="E120" s="14"/>
      <c r="F120" s="14"/>
      <c r="G120" s="15"/>
      <c r="H120" s="13" t="str">
        <f t="shared" si="10"/>
        <v/>
      </c>
      <c r="I120" s="16" t="str">
        <f t="shared" si="11"/>
        <v/>
      </c>
      <c r="J120" s="16" t="str">
        <f t="shared" si="12"/>
        <v/>
      </c>
      <c r="K120" s="16" t="str">
        <f t="shared" si="13"/>
        <v/>
      </c>
      <c r="L120" s="16" t="str">
        <f t="shared" si="14"/>
        <v/>
      </c>
      <c r="M120" s="16" t="str">
        <f t="shared" si="15"/>
        <v/>
      </c>
      <c r="N120" s="11"/>
      <c r="O120" s="16" t="str">
        <f t="shared" si="16"/>
        <v/>
      </c>
      <c r="P120" s="8" t="str">
        <f t="shared" si="17"/>
        <v/>
      </c>
      <c r="Q120" s="17" t="str">
        <f>IF($C120="","",IF(AND(ISNUMBER(IFERROR(INDEX(従業員マスタ!$S$7:$S$26,MATCH($C120,従業員マスタ!$A$7:$A$26,0)),"")),IFERROR(INDEX(従業員マスタ!$S$7:$S$26,MATCH($C120,従業員マスタ!$A$7:$A$26,0)),"")&gt;0,ISNUMBER(IFERROR(INDEX(従業員マスタ!$T$7:$T$26,MATCH($C120,従業員マスタ!$A$7:$A$26,0)),"")),IFERROR(INDEX(従業員マスタ!$T$7:$T$26,MATCH($C120,従業員マスタ!$A$7:$A$26,0)),"")&gt;0),ROUND(IFERROR(INDEX(従業員マスタ!$T$7:$T$26,MATCH($C120,従業員マスタ!$A$7:$A$26,0)),"")/IFERROR(INDEX(従業員マスタ!$S$7:$S$26,MATCH($C120,従業員マスタ!$A$7:$A$26,0)),""),2),設定!$B$11))</f>
        <v/>
      </c>
      <c r="R120" s="6"/>
    </row>
    <row r="121" spans="1:18" ht="17.25" x14ac:dyDescent="0.25">
      <c r="A121" s="12"/>
      <c r="B121" s="6"/>
      <c r="C121" s="13" t="str">
        <f>IF($B121="","",IFERROR(INDEX(従業員マスタ!$A$7:$A$26,MATCH($B121,従業員マスタ!$B$7:$B$26,0)),""))</f>
        <v/>
      </c>
      <c r="D121" s="13" t="str">
        <f t="shared" si="9"/>
        <v/>
      </c>
      <c r="E121" s="14"/>
      <c r="F121" s="14"/>
      <c r="G121" s="15"/>
      <c r="H121" s="13" t="str">
        <f t="shared" si="10"/>
        <v/>
      </c>
      <c r="I121" s="16" t="str">
        <f t="shared" si="11"/>
        <v/>
      </c>
      <c r="J121" s="16" t="str">
        <f t="shared" si="12"/>
        <v/>
      </c>
      <c r="K121" s="16" t="str">
        <f t="shared" si="13"/>
        <v/>
      </c>
      <c r="L121" s="16" t="str">
        <f t="shared" si="14"/>
        <v/>
      </c>
      <c r="M121" s="16" t="str">
        <f t="shared" si="15"/>
        <v/>
      </c>
      <c r="N121" s="11"/>
      <c r="O121" s="16" t="str">
        <f t="shared" si="16"/>
        <v/>
      </c>
      <c r="P121" s="8" t="str">
        <f t="shared" si="17"/>
        <v/>
      </c>
      <c r="Q121" s="17" t="str">
        <f>IF($C121="","",IF(AND(ISNUMBER(IFERROR(INDEX(従業員マスタ!$S$7:$S$26,MATCH($C121,従業員マスタ!$A$7:$A$26,0)),"")),IFERROR(INDEX(従業員マスタ!$S$7:$S$26,MATCH($C121,従業員マスタ!$A$7:$A$26,0)),"")&gt;0,ISNUMBER(IFERROR(INDEX(従業員マスタ!$T$7:$T$26,MATCH($C121,従業員マスタ!$A$7:$A$26,0)),"")),IFERROR(INDEX(従業員マスタ!$T$7:$T$26,MATCH($C121,従業員マスタ!$A$7:$A$26,0)),"")&gt;0),ROUND(IFERROR(INDEX(従業員マスタ!$T$7:$T$26,MATCH($C121,従業員マスタ!$A$7:$A$26,0)),"")/IFERROR(INDEX(従業員マスタ!$S$7:$S$26,MATCH($C121,従業員マスタ!$A$7:$A$26,0)),""),2),設定!$B$11))</f>
        <v/>
      </c>
      <c r="R121" s="6"/>
    </row>
    <row r="122" spans="1:18" ht="17.25" x14ac:dyDescent="0.25">
      <c r="A122" s="12"/>
      <c r="B122" s="6"/>
      <c r="C122" s="13" t="str">
        <f>IF($B122="","",IFERROR(INDEX(従業員マスタ!$A$7:$A$26,MATCH($B122,従業員マスタ!$B$7:$B$26,0)),""))</f>
        <v/>
      </c>
      <c r="D122" s="13" t="str">
        <f t="shared" si="9"/>
        <v/>
      </c>
      <c r="E122" s="14"/>
      <c r="F122" s="14"/>
      <c r="G122" s="15"/>
      <c r="H122" s="13" t="str">
        <f t="shared" si="10"/>
        <v/>
      </c>
      <c r="I122" s="16" t="str">
        <f t="shared" si="11"/>
        <v/>
      </c>
      <c r="J122" s="16" t="str">
        <f t="shared" si="12"/>
        <v/>
      </c>
      <c r="K122" s="16" t="str">
        <f t="shared" si="13"/>
        <v/>
      </c>
      <c r="L122" s="16" t="str">
        <f t="shared" si="14"/>
        <v/>
      </c>
      <c r="M122" s="16" t="str">
        <f t="shared" si="15"/>
        <v/>
      </c>
      <c r="N122" s="11"/>
      <c r="O122" s="16" t="str">
        <f t="shared" si="16"/>
        <v/>
      </c>
      <c r="P122" s="8" t="str">
        <f t="shared" si="17"/>
        <v/>
      </c>
      <c r="Q122" s="17" t="str">
        <f>IF($C122="","",IF(AND(ISNUMBER(IFERROR(INDEX(従業員マスタ!$S$7:$S$26,MATCH($C122,従業員マスタ!$A$7:$A$26,0)),"")),IFERROR(INDEX(従業員マスタ!$S$7:$S$26,MATCH($C122,従業員マスタ!$A$7:$A$26,0)),"")&gt;0,ISNUMBER(IFERROR(INDEX(従業員マスタ!$T$7:$T$26,MATCH($C122,従業員マスタ!$A$7:$A$26,0)),"")),IFERROR(INDEX(従業員マスタ!$T$7:$T$26,MATCH($C122,従業員マスタ!$A$7:$A$26,0)),"")&gt;0),ROUND(IFERROR(INDEX(従業員マスタ!$T$7:$T$26,MATCH($C122,従業員マスタ!$A$7:$A$26,0)),"")/IFERROR(INDEX(従業員マスタ!$S$7:$S$26,MATCH($C122,従業員マスタ!$A$7:$A$26,0)),""),2),設定!$B$11))</f>
        <v/>
      </c>
      <c r="R122" s="6"/>
    </row>
    <row r="123" spans="1:18" ht="17.25" x14ac:dyDescent="0.25">
      <c r="A123" s="12"/>
      <c r="B123" s="6"/>
      <c r="C123" s="13" t="str">
        <f>IF($B123="","",IFERROR(INDEX(従業員マスタ!$A$7:$A$26,MATCH($B123,従業員マスタ!$B$7:$B$26,0)),""))</f>
        <v/>
      </c>
      <c r="D123" s="13" t="str">
        <f t="shared" si="9"/>
        <v/>
      </c>
      <c r="E123" s="14"/>
      <c r="F123" s="14"/>
      <c r="G123" s="15"/>
      <c r="H123" s="13" t="str">
        <f t="shared" si="10"/>
        <v/>
      </c>
      <c r="I123" s="16" t="str">
        <f t="shared" si="11"/>
        <v/>
      </c>
      <c r="J123" s="16" t="str">
        <f t="shared" si="12"/>
        <v/>
      </c>
      <c r="K123" s="16" t="str">
        <f t="shared" si="13"/>
        <v/>
      </c>
      <c r="L123" s="16" t="str">
        <f t="shared" si="14"/>
        <v/>
      </c>
      <c r="M123" s="16" t="str">
        <f t="shared" si="15"/>
        <v/>
      </c>
      <c r="N123" s="11"/>
      <c r="O123" s="16" t="str">
        <f t="shared" si="16"/>
        <v/>
      </c>
      <c r="P123" s="8" t="str">
        <f t="shared" si="17"/>
        <v/>
      </c>
      <c r="Q123" s="17" t="str">
        <f>IF($C123="","",IF(AND(ISNUMBER(IFERROR(INDEX(従業員マスタ!$S$7:$S$26,MATCH($C123,従業員マスタ!$A$7:$A$26,0)),"")),IFERROR(INDEX(従業員マスタ!$S$7:$S$26,MATCH($C123,従業員マスタ!$A$7:$A$26,0)),"")&gt;0,ISNUMBER(IFERROR(INDEX(従業員マスタ!$T$7:$T$26,MATCH($C123,従業員マスタ!$A$7:$A$26,0)),"")),IFERROR(INDEX(従業員マスタ!$T$7:$T$26,MATCH($C123,従業員マスタ!$A$7:$A$26,0)),"")&gt;0),ROUND(IFERROR(INDEX(従業員マスタ!$T$7:$T$26,MATCH($C123,従業員マスタ!$A$7:$A$26,0)),"")/IFERROR(INDEX(従業員マスタ!$S$7:$S$26,MATCH($C123,従業員マスタ!$A$7:$A$26,0)),""),2),設定!$B$11))</f>
        <v/>
      </c>
      <c r="R123" s="6"/>
    </row>
    <row r="124" spans="1:18" ht="17.25" x14ac:dyDescent="0.25">
      <c r="A124" s="12"/>
      <c r="B124" s="6"/>
      <c r="C124" s="13" t="str">
        <f>IF($B124="","",IFERROR(INDEX(従業員マスタ!$A$7:$A$26,MATCH($B124,従業員マスタ!$B$7:$B$26,0)),""))</f>
        <v/>
      </c>
      <c r="D124" s="13" t="str">
        <f t="shared" si="9"/>
        <v/>
      </c>
      <c r="E124" s="14"/>
      <c r="F124" s="14"/>
      <c r="G124" s="15"/>
      <c r="H124" s="13" t="str">
        <f t="shared" si="10"/>
        <v/>
      </c>
      <c r="I124" s="16" t="str">
        <f t="shared" si="11"/>
        <v/>
      </c>
      <c r="J124" s="16" t="str">
        <f t="shared" si="12"/>
        <v/>
      </c>
      <c r="K124" s="16" t="str">
        <f t="shared" si="13"/>
        <v/>
      </c>
      <c r="L124" s="16" t="str">
        <f t="shared" si="14"/>
        <v/>
      </c>
      <c r="M124" s="16" t="str">
        <f t="shared" si="15"/>
        <v/>
      </c>
      <c r="N124" s="11"/>
      <c r="O124" s="16" t="str">
        <f t="shared" si="16"/>
        <v/>
      </c>
      <c r="P124" s="8" t="str">
        <f t="shared" si="17"/>
        <v/>
      </c>
      <c r="Q124" s="17" t="str">
        <f>IF($C124="","",IF(AND(ISNUMBER(IFERROR(INDEX(従業員マスタ!$S$7:$S$26,MATCH($C124,従業員マスタ!$A$7:$A$26,0)),"")),IFERROR(INDEX(従業員マスタ!$S$7:$S$26,MATCH($C124,従業員マスタ!$A$7:$A$26,0)),"")&gt;0,ISNUMBER(IFERROR(INDEX(従業員マスタ!$T$7:$T$26,MATCH($C124,従業員マスタ!$A$7:$A$26,0)),"")),IFERROR(INDEX(従業員マスタ!$T$7:$T$26,MATCH($C124,従業員マスタ!$A$7:$A$26,0)),"")&gt;0),ROUND(IFERROR(INDEX(従業員マスタ!$T$7:$T$26,MATCH($C124,従業員マスタ!$A$7:$A$26,0)),"")/IFERROR(INDEX(従業員マスタ!$S$7:$S$26,MATCH($C124,従業員マスタ!$A$7:$A$26,0)),""),2),設定!$B$11))</f>
        <v/>
      </c>
      <c r="R124" s="6"/>
    </row>
    <row r="125" spans="1:18" ht="17.25" x14ac:dyDescent="0.25">
      <c r="A125" s="12"/>
      <c r="B125" s="6"/>
      <c r="C125" s="13" t="str">
        <f>IF($B125="","",IFERROR(INDEX(従業員マスタ!$A$7:$A$26,MATCH($B125,従業員マスタ!$B$7:$B$26,0)),""))</f>
        <v/>
      </c>
      <c r="D125" s="13" t="str">
        <f t="shared" si="9"/>
        <v/>
      </c>
      <c r="E125" s="14"/>
      <c r="F125" s="14"/>
      <c r="G125" s="15"/>
      <c r="H125" s="13" t="str">
        <f t="shared" si="10"/>
        <v/>
      </c>
      <c r="I125" s="16" t="str">
        <f t="shared" si="11"/>
        <v/>
      </c>
      <c r="J125" s="16" t="str">
        <f t="shared" si="12"/>
        <v/>
      </c>
      <c r="K125" s="16" t="str">
        <f t="shared" si="13"/>
        <v/>
      </c>
      <c r="L125" s="16" t="str">
        <f t="shared" si="14"/>
        <v/>
      </c>
      <c r="M125" s="16" t="str">
        <f t="shared" si="15"/>
        <v/>
      </c>
      <c r="N125" s="11"/>
      <c r="O125" s="16" t="str">
        <f t="shared" si="16"/>
        <v/>
      </c>
      <c r="P125" s="8" t="str">
        <f t="shared" si="17"/>
        <v/>
      </c>
      <c r="Q125" s="17" t="str">
        <f>IF($C125="","",IF(AND(ISNUMBER(IFERROR(INDEX(従業員マスタ!$S$7:$S$26,MATCH($C125,従業員マスタ!$A$7:$A$26,0)),"")),IFERROR(INDEX(従業員マスタ!$S$7:$S$26,MATCH($C125,従業員マスタ!$A$7:$A$26,0)),"")&gt;0,ISNUMBER(IFERROR(INDEX(従業員マスタ!$T$7:$T$26,MATCH($C125,従業員マスタ!$A$7:$A$26,0)),"")),IFERROR(INDEX(従業員マスタ!$T$7:$T$26,MATCH($C125,従業員マスタ!$A$7:$A$26,0)),"")&gt;0),ROUND(IFERROR(INDEX(従業員マスタ!$T$7:$T$26,MATCH($C125,従業員マスタ!$A$7:$A$26,0)),"")/IFERROR(INDEX(従業員マスタ!$S$7:$S$26,MATCH($C125,従業員マスタ!$A$7:$A$26,0)),""),2),設定!$B$11))</f>
        <v/>
      </c>
      <c r="R125" s="6"/>
    </row>
    <row r="126" spans="1:18" ht="17.25" x14ac:dyDescent="0.25">
      <c r="A126" s="12"/>
      <c r="B126" s="6"/>
      <c r="C126" s="13" t="str">
        <f>IF($B126="","",IFERROR(INDEX(従業員マスタ!$A$7:$A$26,MATCH($B126,従業員マスタ!$B$7:$B$26,0)),""))</f>
        <v/>
      </c>
      <c r="D126" s="13" t="str">
        <f t="shared" si="9"/>
        <v/>
      </c>
      <c r="E126" s="14"/>
      <c r="F126" s="14"/>
      <c r="G126" s="15"/>
      <c r="H126" s="13" t="str">
        <f t="shared" si="10"/>
        <v/>
      </c>
      <c r="I126" s="16" t="str">
        <f t="shared" si="11"/>
        <v/>
      </c>
      <c r="J126" s="16" t="str">
        <f t="shared" si="12"/>
        <v/>
      </c>
      <c r="K126" s="16" t="str">
        <f t="shared" si="13"/>
        <v/>
      </c>
      <c r="L126" s="16" t="str">
        <f t="shared" si="14"/>
        <v/>
      </c>
      <c r="M126" s="16" t="str">
        <f t="shared" si="15"/>
        <v/>
      </c>
      <c r="N126" s="11"/>
      <c r="O126" s="16" t="str">
        <f t="shared" si="16"/>
        <v/>
      </c>
      <c r="P126" s="8" t="str">
        <f t="shared" si="17"/>
        <v/>
      </c>
      <c r="Q126" s="17" t="str">
        <f>IF($C126="","",IF(AND(ISNUMBER(IFERROR(INDEX(従業員マスタ!$S$7:$S$26,MATCH($C126,従業員マスタ!$A$7:$A$26,0)),"")),IFERROR(INDEX(従業員マスタ!$S$7:$S$26,MATCH($C126,従業員マスタ!$A$7:$A$26,0)),"")&gt;0,ISNUMBER(IFERROR(INDEX(従業員マスタ!$T$7:$T$26,MATCH($C126,従業員マスタ!$A$7:$A$26,0)),"")),IFERROR(INDEX(従業員マスタ!$T$7:$T$26,MATCH($C126,従業員マスタ!$A$7:$A$26,0)),"")&gt;0),ROUND(IFERROR(INDEX(従業員マスタ!$T$7:$T$26,MATCH($C126,従業員マスタ!$A$7:$A$26,0)),"")/IFERROR(INDEX(従業員マスタ!$S$7:$S$26,MATCH($C126,従業員マスタ!$A$7:$A$26,0)),""),2),設定!$B$11))</f>
        <v/>
      </c>
      <c r="R126" s="6"/>
    </row>
    <row r="127" spans="1:18" ht="17.25" x14ac:dyDescent="0.25">
      <c r="A127" s="12"/>
      <c r="B127" s="6"/>
      <c r="C127" s="13" t="str">
        <f>IF($B127="","",IFERROR(INDEX(従業員マスタ!$A$7:$A$26,MATCH($B127,従業員マスタ!$B$7:$B$26,0)),""))</f>
        <v/>
      </c>
      <c r="D127" s="13" t="str">
        <f t="shared" si="9"/>
        <v/>
      </c>
      <c r="E127" s="14"/>
      <c r="F127" s="14"/>
      <c r="G127" s="15"/>
      <c r="H127" s="13" t="str">
        <f t="shared" si="10"/>
        <v/>
      </c>
      <c r="I127" s="16" t="str">
        <f t="shared" si="11"/>
        <v/>
      </c>
      <c r="J127" s="16" t="str">
        <f t="shared" si="12"/>
        <v/>
      </c>
      <c r="K127" s="16" t="str">
        <f t="shared" si="13"/>
        <v/>
      </c>
      <c r="L127" s="16" t="str">
        <f t="shared" si="14"/>
        <v/>
      </c>
      <c r="M127" s="16" t="str">
        <f t="shared" si="15"/>
        <v/>
      </c>
      <c r="N127" s="11"/>
      <c r="O127" s="16" t="str">
        <f t="shared" si="16"/>
        <v/>
      </c>
      <c r="P127" s="8" t="str">
        <f t="shared" si="17"/>
        <v/>
      </c>
      <c r="Q127" s="17" t="str">
        <f>IF($C127="","",IF(AND(ISNUMBER(IFERROR(INDEX(従業員マスタ!$S$7:$S$26,MATCH($C127,従業員マスタ!$A$7:$A$26,0)),"")),IFERROR(INDEX(従業員マスタ!$S$7:$S$26,MATCH($C127,従業員マスタ!$A$7:$A$26,0)),"")&gt;0,ISNUMBER(IFERROR(INDEX(従業員マスタ!$T$7:$T$26,MATCH($C127,従業員マスタ!$A$7:$A$26,0)),"")),IFERROR(INDEX(従業員マスタ!$T$7:$T$26,MATCH($C127,従業員マスタ!$A$7:$A$26,0)),"")&gt;0),ROUND(IFERROR(INDEX(従業員マスタ!$T$7:$T$26,MATCH($C127,従業員マスタ!$A$7:$A$26,0)),"")/IFERROR(INDEX(従業員マスタ!$S$7:$S$26,MATCH($C127,従業員マスタ!$A$7:$A$26,0)),""),2),設定!$B$11))</f>
        <v/>
      </c>
      <c r="R127" s="6"/>
    </row>
    <row r="128" spans="1:18" ht="17.25" x14ac:dyDescent="0.25">
      <c r="A128" s="12"/>
      <c r="B128" s="6"/>
      <c r="C128" s="13" t="str">
        <f>IF($B128="","",IFERROR(INDEX(従業員マスタ!$A$7:$A$26,MATCH($B128,従業員マスタ!$B$7:$B$26,0)),""))</f>
        <v/>
      </c>
      <c r="D128" s="13" t="str">
        <f t="shared" si="9"/>
        <v/>
      </c>
      <c r="E128" s="14"/>
      <c r="F128" s="14"/>
      <c r="G128" s="15"/>
      <c r="H128" s="13" t="str">
        <f t="shared" si="10"/>
        <v/>
      </c>
      <c r="I128" s="16" t="str">
        <f t="shared" si="11"/>
        <v/>
      </c>
      <c r="J128" s="16" t="str">
        <f t="shared" si="12"/>
        <v/>
      </c>
      <c r="K128" s="16" t="str">
        <f t="shared" si="13"/>
        <v/>
      </c>
      <c r="L128" s="16" t="str">
        <f t="shared" si="14"/>
        <v/>
      </c>
      <c r="M128" s="16" t="str">
        <f t="shared" si="15"/>
        <v/>
      </c>
      <c r="N128" s="11"/>
      <c r="O128" s="16" t="str">
        <f t="shared" si="16"/>
        <v/>
      </c>
      <c r="P128" s="8" t="str">
        <f t="shared" si="17"/>
        <v/>
      </c>
      <c r="Q128" s="17" t="str">
        <f>IF($C128="","",IF(AND(ISNUMBER(IFERROR(INDEX(従業員マスタ!$S$7:$S$26,MATCH($C128,従業員マスタ!$A$7:$A$26,0)),"")),IFERROR(INDEX(従業員マスタ!$S$7:$S$26,MATCH($C128,従業員マスタ!$A$7:$A$26,0)),"")&gt;0,ISNUMBER(IFERROR(INDEX(従業員マスタ!$T$7:$T$26,MATCH($C128,従業員マスタ!$A$7:$A$26,0)),"")),IFERROR(INDEX(従業員マスタ!$T$7:$T$26,MATCH($C128,従業員マスタ!$A$7:$A$26,0)),"")&gt;0),ROUND(IFERROR(INDEX(従業員マスタ!$T$7:$T$26,MATCH($C128,従業員マスタ!$A$7:$A$26,0)),"")/IFERROR(INDEX(従業員マスタ!$S$7:$S$26,MATCH($C128,従業員マスタ!$A$7:$A$26,0)),""),2),設定!$B$11))</f>
        <v/>
      </c>
      <c r="R128" s="6"/>
    </row>
    <row r="129" spans="1:18" ht="17.25" x14ac:dyDescent="0.25">
      <c r="A129" s="12"/>
      <c r="B129" s="6"/>
      <c r="C129" s="13" t="str">
        <f>IF($B129="","",IFERROR(INDEX(従業員マスタ!$A$7:$A$26,MATCH($B129,従業員マスタ!$B$7:$B$26,0)),""))</f>
        <v/>
      </c>
      <c r="D129" s="13" t="str">
        <f t="shared" si="9"/>
        <v/>
      </c>
      <c r="E129" s="14"/>
      <c r="F129" s="14"/>
      <c r="G129" s="15"/>
      <c r="H129" s="13" t="str">
        <f t="shared" si="10"/>
        <v/>
      </c>
      <c r="I129" s="16" t="str">
        <f t="shared" si="11"/>
        <v/>
      </c>
      <c r="J129" s="16" t="str">
        <f t="shared" si="12"/>
        <v/>
      </c>
      <c r="K129" s="16" t="str">
        <f t="shared" si="13"/>
        <v/>
      </c>
      <c r="L129" s="16" t="str">
        <f t="shared" si="14"/>
        <v/>
      </c>
      <c r="M129" s="16" t="str">
        <f t="shared" si="15"/>
        <v/>
      </c>
      <c r="N129" s="11"/>
      <c r="O129" s="16" t="str">
        <f t="shared" si="16"/>
        <v/>
      </c>
      <c r="P129" s="8" t="str">
        <f t="shared" si="17"/>
        <v/>
      </c>
      <c r="Q129" s="17" t="str">
        <f>IF($C129="","",IF(AND(ISNUMBER(IFERROR(INDEX(従業員マスタ!$S$7:$S$26,MATCH($C129,従業員マスタ!$A$7:$A$26,0)),"")),IFERROR(INDEX(従業員マスタ!$S$7:$S$26,MATCH($C129,従業員マスタ!$A$7:$A$26,0)),"")&gt;0,ISNUMBER(IFERROR(INDEX(従業員マスタ!$T$7:$T$26,MATCH($C129,従業員マスタ!$A$7:$A$26,0)),"")),IFERROR(INDEX(従業員マスタ!$T$7:$T$26,MATCH($C129,従業員マスタ!$A$7:$A$26,0)),"")&gt;0),ROUND(IFERROR(INDEX(従業員マスタ!$T$7:$T$26,MATCH($C129,従業員マスタ!$A$7:$A$26,0)),"")/IFERROR(INDEX(従業員マスタ!$S$7:$S$26,MATCH($C129,従業員マスタ!$A$7:$A$26,0)),""),2),設定!$B$11))</f>
        <v/>
      </c>
      <c r="R129" s="6"/>
    </row>
    <row r="130" spans="1:18" ht="17.25" x14ac:dyDescent="0.25">
      <c r="A130" s="12"/>
      <c r="B130" s="6"/>
      <c r="C130" s="13" t="str">
        <f>IF($B130="","",IFERROR(INDEX(従業員マスタ!$A$7:$A$26,MATCH($B130,従業員マスタ!$B$7:$B$26,0)),""))</f>
        <v/>
      </c>
      <c r="D130" s="13" t="str">
        <f t="shared" si="9"/>
        <v/>
      </c>
      <c r="E130" s="14"/>
      <c r="F130" s="14"/>
      <c r="G130" s="15"/>
      <c r="H130" s="13" t="str">
        <f t="shared" si="10"/>
        <v/>
      </c>
      <c r="I130" s="16" t="str">
        <f t="shared" si="11"/>
        <v/>
      </c>
      <c r="J130" s="16" t="str">
        <f t="shared" si="12"/>
        <v/>
      </c>
      <c r="K130" s="16" t="str">
        <f t="shared" si="13"/>
        <v/>
      </c>
      <c r="L130" s="16" t="str">
        <f t="shared" si="14"/>
        <v/>
      </c>
      <c r="M130" s="16" t="str">
        <f t="shared" si="15"/>
        <v/>
      </c>
      <c r="N130" s="11"/>
      <c r="O130" s="16" t="str">
        <f t="shared" si="16"/>
        <v/>
      </c>
      <c r="P130" s="8" t="str">
        <f t="shared" si="17"/>
        <v/>
      </c>
      <c r="Q130" s="17" t="str">
        <f>IF($C130="","",IF(AND(ISNUMBER(IFERROR(INDEX(従業員マスタ!$S$7:$S$26,MATCH($C130,従業員マスタ!$A$7:$A$26,0)),"")),IFERROR(INDEX(従業員マスタ!$S$7:$S$26,MATCH($C130,従業員マスタ!$A$7:$A$26,0)),"")&gt;0,ISNUMBER(IFERROR(INDEX(従業員マスタ!$T$7:$T$26,MATCH($C130,従業員マスタ!$A$7:$A$26,0)),"")),IFERROR(INDEX(従業員マスタ!$T$7:$T$26,MATCH($C130,従業員マスタ!$A$7:$A$26,0)),"")&gt;0),ROUND(IFERROR(INDEX(従業員マスタ!$T$7:$T$26,MATCH($C130,従業員マスタ!$A$7:$A$26,0)),"")/IFERROR(INDEX(従業員マスタ!$S$7:$S$26,MATCH($C130,従業員マスタ!$A$7:$A$26,0)),""),2),設定!$B$11))</f>
        <v/>
      </c>
      <c r="R130" s="6"/>
    </row>
    <row r="131" spans="1:18" ht="17.25" x14ac:dyDescent="0.25">
      <c r="A131" s="12"/>
      <c r="B131" s="6"/>
      <c r="C131" s="13" t="str">
        <f>IF($B131="","",IFERROR(INDEX(従業員マスタ!$A$7:$A$26,MATCH($B131,従業員マスタ!$B$7:$B$26,0)),""))</f>
        <v/>
      </c>
      <c r="D131" s="13" t="str">
        <f t="shared" si="9"/>
        <v/>
      </c>
      <c r="E131" s="14"/>
      <c r="F131" s="14"/>
      <c r="G131" s="15"/>
      <c r="H131" s="13" t="str">
        <f t="shared" si="10"/>
        <v/>
      </c>
      <c r="I131" s="16" t="str">
        <f t="shared" si="11"/>
        <v/>
      </c>
      <c r="J131" s="16" t="str">
        <f t="shared" si="12"/>
        <v/>
      </c>
      <c r="K131" s="16" t="str">
        <f t="shared" si="13"/>
        <v/>
      </c>
      <c r="L131" s="16" t="str">
        <f t="shared" si="14"/>
        <v/>
      </c>
      <c r="M131" s="16" t="str">
        <f t="shared" si="15"/>
        <v/>
      </c>
      <c r="N131" s="11"/>
      <c r="O131" s="16" t="str">
        <f t="shared" si="16"/>
        <v/>
      </c>
      <c r="P131" s="8" t="str">
        <f t="shared" si="17"/>
        <v/>
      </c>
      <c r="Q131" s="17" t="str">
        <f>IF($C131="","",IF(AND(ISNUMBER(IFERROR(INDEX(従業員マスタ!$S$7:$S$26,MATCH($C131,従業員マスタ!$A$7:$A$26,0)),"")),IFERROR(INDEX(従業員マスタ!$S$7:$S$26,MATCH($C131,従業員マスタ!$A$7:$A$26,0)),"")&gt;0,ISNUMBER(IFERROR(INDEX(従業員マスタ!$T$7:$T$26,MATCH($C131,従業員マスタ!$A$7:$A$26,0)),"")),IFERROR(INDEX(従業員マスタ!$T$7:$T$26,MATCH($C131,従業員マスタ!$A$7:$A$26,0)),"")&gt;0),ROUND(IFERROR(INDEX(従業員マスタ!$T$7:$T$26,MATCH($C131,従業員マスタ!$A$7:$A$26,0)),"")/IFERROR(INDEX(従業員マスタ!$S$7:$S$26,MATCH($C131,従業員マスタ!$A$7:$A$26,0)),""),2),設定!$B$11))</f>
        <v/>
      </c>
      <c r="R131" s="6"/>
    </row>
    <row r="132" spans="1:18" ht="17.25" x14ac:dyDescent="0.25">
      <c r="A132" s="12"/>
      <c r="B132" s="6"/>
      <c r="C132" s="13" t="str">
        <f>IF($B132="","",IFERROR(INDEX(従業員マスタ!$A$7:$A$26,MATCH($B132,従業員マスタ!$B$7:$B$26,0)),""))</f>
        <v/>
      </c>
      <c r="D132" s="13" t="str">
        <f t="shared" si="9"/>
        <v/>
      </c>
      <c r="E132" s="14"/>
      <c r="F132" s="14"/>
      <c r="G132" s="15"/>
      <c r="H132" s="13" t="str">
        <f t="shared" si="10"/>
        <v/>
      </c>
      <c r="I132" s="16" t="str">
        <f t="shared" si="11"/>
        <v/>
      </c>
      <c r="J132" s="16" t="str">
        <f t="shared" si="12"/>
        <v/>
      </c>
      <c r="K132" s="16" t="str">
        <f t="shared" si="13"/>
        <v/>
      </c>
      <c r="L132" s="16" t="str">
        <f t="shared" si="14"/>
        <v/>
      </c>
      <c r="M132" s="16" t="str">
        <f t="shared" si="15"/>
        <v/>
      </c>
      <c r="N132" s="11"/>
      <c r="O132" s="16" t="str">
        <f t="shared" si="16"/>
        <v/>
      </c>
      <c r="P132" s="8" t="str">
        <f t="shared" si="17"/>
        <v/>
      </c>
      <c r="Q132" s="17" t="str">
        <f>IF($C132="","",IF(AND(ISNUMBER(IFERROR(INDEX(従業員マスタ!$S$7:$S$26,MATCH($C132,従業員マスタ!$A$7:$A$26,0)),"")),IFERROR(INDEX(従業員マスタ!$S$7:$S$26,MATCH($C132,従業員マスタ!$A$7:$A$26,0)),"")&gt;0,ISNUMBER(IFERROR(INDEX(従業員マスタ!$T$7:$T$26,MATCH($C132,従業員マスタ!$A$7:$A$26,0)),"")),IFERROR(INDEX(従業員マスタ!$T$7:$T$26,MATCH($C132,従業員マスタ!$A$7:$A$26,0)),"")&gt;0),ROUND(IFERROR(INDEX(従業員マスタ!$T$7:$T$26,MATCH($C132,従業員マスタ!$A$7:$A$26,0)),"")/IFERROR(INDEX(従業員マスタ!$S$7:$S$26,MATCH($C132,従業員マスタ!$A$7:$A$26,0)),""),2),設定!$B$11))</f>
        <v/>
      </c>
      <c r="R132" s="6"/>
    </row>
    <row r="133" spans="1:18" ht="17.25" x14ac:dyDescent="0.25">
      <c r="A133" s="12"/>
      <c r="B133" s="6"/>
      <c r="C133" s="13" t="str">
        <f>IF($B133="","",IFERROR(INDEX(従業員マスタ!$A$7:$A$26,MATCH($B133,従業員マスタ!$B$7:$B$26,0)),""))</f>
        <v/>
      </c>
      <c r="D133" s="13" t="str">
        <f t="shared" si="9"/>
        <v/>
      </c>
      <c r="E133" s="14"/>
      <c r="F133" s="14"/>
      <c r="G133" s="15"/>
      <c r="H133" s="13" t="str">
        <f t="shared" si="10"/>
        <v/>
      </c>
      <c r="I133" s="16" t="str">
        <f t="shared" si="11"/>
        <v/>
      </c>
      <c r="J133" s="16" t="str">
        <f t="shared" si="12"/>
        <v/>
      </c>
      <c r="K133" s="16" t="str">
        <f t="shared" si="13"/>
        <v/>
      </c>
      <c r="L133" s="16" t="str">
        <f t="shared" si="14"/>
        <v/>
      </c>
      <c r="M133" s="16" t="str">
        <f t="shared" si="15"/>
        <v/>
      </c>
      <c r="N133" s="11"/>
      <c r="O133" s="16" t="str">
        <f t="shared" si="16"/>
        <v/>
      </c>
      <c r="P133" s="8" t="str">
        <f t="shared" si="17"/>
        <v/>
      </c>
      <c r="Q133" s="17" t="str">
        <f>IF($C133="","",IF(AND(ISNUMBER(IFERROR(INDEX(従業員マスタ!$S$7:$S$26,MATCH($C133,従業員マスタ!$A$7:$A$26,0)),"")),IFERROR(INDEX(従業員マスタ!$S$7:$S$26,MATCH($C133,従業員マスタ!$A$7:$A$26,0)),"")&gt;0,ISNUMBER(IFERROR(INDEX(従業員マスタ!$T$7:$T$26,MATCH($C133,従業員マスタ!$A$7:$A$26,0)),"")),IFERROR(INDEX(従業員マスタ!$T$7:$T$26,MATCH($C133,従業員マスタ!$A$7:$A$26,0)),"")&gt;0),ROUND(IFERROR(INDEX(従業員マスタ!$T$7:$T$26,MATCH($C133,従業員マスタ!$A$7:$A$26,0)),"")/IFERROR(INDEX(従業員マスタ!$S$7:$S$26,MATCH($C133,従業員マスタ!$A$7:$A$26,0)),""),2),設定!$B$11))</f>
        <v/>
      </c>
      <c r="R133" s="6"/>
    </row>
    <row r="134" spans="1:18" ht="17.25" x14ac:dyDescent="0.25">
      <c r="A134" s="12"/>
      <c r="B134" s="6"/>
      <c r="C134" s="13" t="str">
        <f>IF($B134="","",IFERROR(INDEX(従業員マスタ!$A$7:$A$26,MATCH($B134,従業員マスタ!$B$7:$B$26,0)),""))</f>
        <v/>
      </c>
      <c r="D134" s="13" t="str">
        <f t="shared" si="9"/>
        <v/>
      </c>
      <c r="E134" s="14"/>
      <c r="F134" s="14"/>
      <c r="G134" s="15"/>
      <c r="H134" s="13" t="str">
        <f t="shared" si="10"/>
        <v/>
      </c>
      <c r="I134" s="16" t="str">
        <f t="shared" si="11"/>
        <v/>
      </c>
      <c r="J134" s="16" t="str">
        <f t="shared" si="12"/>
        <v/>
      </c>
      <c r="K134" s="16" t="str">
        <f t="shared" si="13"/>
        <v/>
      </c>
      <c r="L134" s="16" t="str">
        <f t="shared" si="14"/>
        <v/>
      </c>
      <c r="M134" s="16" t="str">
        <f t="shared" si="15"/>
        <v/>
      </c>
      <c r="N134" s="11"/>
      <c r="O134" s="16" t="str">
        <f t="shared" si="16"/>
        <v/>
      </c>
      <c r="P134" s="8" t="str">
        <f t="shared" si="17"/>
        <v/>
      </c>
      <c r="Q134" s="17" t="str">
        <f>IF($C134="","",IF(AND(ISNUMBER(IFERROR(INDEX(従業員マスタ!$S$7:$S$26,MATCH($C134,従業員マスタ!$A$7:$A$26,0)),"")),IFERROR(INDEX(従業員マスタ!$S$7:$S$26,MATCH($C134,従業員マスタ!$A$7:$A$26,0)),"")&gt;0,ISNUMBER(IFERROR(INDEX(従業員マスタ!$T$7:$T$26,MATCH($C134,従業員マスタ!$A$7:$A$26,0)),"")),IFERROR(INDEX(従業員マスタ!$T$7:$T$26,MATCH($C134,従業員マスタ!$A$7:$A$26,0)),"")&gt;0),ROUND(IFERROR(INDEX(従業員マスタ!$T$7:$T$26,MATCH($C134,従業員マスタ!$A$7:$A$26,0)),"")/IFERROR(INDEX(従業員マスタ!$S$7:$S$26,MATCH($C134,従業員マスタ!$A$7:$A$26,0)),""),2),設定!$B$11))</f>
        <v/>
      </c>
      <c r="R134" s="6"/>
    </row>
    <row r="135" spans="1:18" ht="17.25" x14ac:dyDescent="0.25">
      <c r="A135" s="12"/>
      <c r="B135" s="6"/>
      <c r="C135" s="13" t="str">
        <f>IF($B135="","",IFERROR(INDEX(従業員マスタ!$A$7:$A$26,MATCH($B135,従業員マスタ!$B$7:$B$26,0)),""))</f>
        <v/>
      </c>
      <c r="D135" s="13" t="str">
        <f t="shared" ref="D135:D198" si="18">IF($A135="","",CHOOSE(WEEKDAY($A135),"日","月","火","水","木","金","土"))</f>
        <v/>
      </c>
      <c r="E135" s="14"/>
      <c r="F135" s="14"/>
      <c r="G135" s="15"/>
      <c r="H135" s="13" t="str">
        <f t="shared" ref="H135:H198" si="19">IF(OR($E135="",$F135=""),"",IF($F135&lt;$E135,1,0))</f>
        <v/>
      </c>
      <c r="I135" s="16" t="str">
        <f t="shared" ref="I135:I198" si="20">IF(OR($E135="",$F135=""),"",ROUND(($F135+$H135-$E135)*24-IF($G135="",0,$G135)/60,2))</f>
        <v/>
      </c>
      <c r="J135" s="16" t="str">
        <f t="shared" ref="J135:J198" si="21">IF($I135="","",IF($N135="法定休日",0,MIN($I135,$Q135)))</f>
        <v/>
      </c>
      <c r="K135" s="16" t="str">
        <f t="shared" ref="K135:K198" si="22">IF($I135="","",IF($N135="法定休日",0,MIN(MAX($I135-$Q135,0),MAX(8-$Q135,0))))</f>
        <v/>
      </c>
      <c r="L135" s="16" t="str">
        <f t="shared" ref="L135:L198" si="23">IF($I135="","",IF($N135="法定休日",0,MAX($I135-MAX($Q135,8),0)))</f>
        <v/>
      </c>
      <c r="M135" s="16" t="str">
        <f t="shared" ref="M135:M198" si="24">IF(OR($E135="",$F135=""),"",ROUND(MAX(0,MIN($F135+$H135,29/24)-MAX($E135,22/24))*24,2))</f>
        <v/>
      </c>
      <c r="N135" s="11"/>
      <c r="O135" s="16" t="str">
        <f t="shared" ref="O135:O198" si="25">IF($I135="","",IF($N135="法定休日",$I135,0))</f>
        <v/>
      </c>
      <c r="P135" s="8" t="str">
        <f t="shared" ref="P135:P198" si="26">IF(OR($C135="",$A135=""),"",$C135&amp;"-"&amp;TEXT($A135,"yyyymmdd"))</f>
        <v/>
      </c>
      <c r="Q135" s="17" t="str">
        <f>IF($C135="","",IF(AND(ISNUMBER(IFERROR(INDEX(従業員マスタ!$S$7:$S$26,MATCH($C135,従業員マスタ!$A$7:$A$26,0)),"")),IFERROR(INDEX(従業員マスタ!$S$7:$S$26,MATCH($C135,従業員マスタ!$A$7:$A$26,0)),"")&gt;0,ISNUMBER(IFERROR(INDEX(従業員マスタ!$T$7:$T$26,MATCH($C135,従業員マスタ!$A$7:$A$26,0)),"")),IFERROR(INDEX(従業員マスタ!$T$7:$T$26,MATCH($C135,従業員マスタ!$A$7:$A$26,0)),"")&gt;0),ROUND(IFERROR(INDEX(従業員マスタ!$T$7:$T$26,MATCH($C135,従業員マスタ!$A$7:$A$26,0)),"")/IFERROR(INDEX(従業員マスタ!$S$7:$S$26,MATCH($C135,従業員マスタ!$A$7:$A$26,0)),""),2),設定!$B$11))</f>
        <v/>
      </c>
      <c r="R135" s="6"/>
    </row>
    <row r="136" spans="1:18" ht="17.25" x14ac:dyDescent="0.25">
      <c r="A136" s="12"/>
      <c r="B136" s="6"/>
      <c r="C136" s="13" t="str">
        <f>IF($B136="","",IFERROR(INDEX(従業員マスタ!$A$7:$A$26,MATCH($B136,従業員マスタ!$B$7:$B$26,0)),""))</f>
        <v/>
      </c>
      <c r="D136" s="13" t="str">
        <f t="shared" si="18"/>
        <v/>
      </c>
      <c r="E136" s="14"/>
      <c r="F136" s="14"/>
      <c r="G136" s="15"/>
      <c r="H136" s="13" t="str">
        <f t="shared" si="19"/>
        <v/>
      </c>
      <c r="I136" s="16" t="str">
        <f t="shared" si="20"/>
        <v/>
      </c>
      <c r="J136" s="16" t="str">
        <f t="shared" si="21"/>
        <v/>
      </c>
      <c r="K136" s="16" t="str">
        <f t="shared" si="22"/>
        <v/>
      </c>
      <c r="L136" s="16" t="str">
        <f t="shared" si="23"/>
        <v/>
      </c>
      <c r="M136" s="16" t="str">
        <f t="shared" si="24"/>
        <v/>
      </c>
      <c r="N136" s="11"/>
      <c r="O136" s="16" t="str">
        <f t="shared" si="25"/>
        <v/>
      </c>
      <c r="P136" s="8" t="str">
        <f t="shared" si="26"/>
        <v/>
      </c>
      <c r="Q136" s="17" t="str">
        <f>IF($C136="","",IF(AND(ISNUMBER(IFERROR(INDEX(従業員マスタ!$S$7:$S$26,MATCH($C136,従業員マスタ!$A$7:$A$26,0)),"")),IFERROR(INDEX(従業員マスタ!$S$7:$S$26,MATCH($C136,従業員マスタ!$A$7:$A$26,0)),"")&gt;0,ISNUMBER(IFERROR(INDEX(従業員マスタ!$T$7:$T$26,MATCH($C136,従業員マスタ!$A$7:$A$26,0)),"")),IFERROR(INDEX(従業員マスタ!$T$7:$T$26,MATCH($C136,従業員マスタ!$A$7:$A$26,0)),"")&gt;0),ROUND(IFERROR(INDEX(従業員マスタ!$T$7:$T$26,MATCH($C136,従業員マスタ!$A$7:$A$26,0)),"")/IFERROR(INDEX(従業員マスタ!$S$7:$S$26,MATCH($C136,従業員マスタ!$A$7:$A$26,0)),""),2),設定!$B$11))</f>
        <v/>
      </c>
      <c r="R136" s="6"/>
    </row>
    <row r="137" spans="1:18" ht="17.25" x14ac:dyDescent="0.25">
      <c r="A137" s="12"/>
      <c r="B137" s="6"/>
      <c r="C137" s="13" t="str">
        <f>IF($B137="","",IFERROR(INDEX(従業員マスタ!$A$7:$A$26,MATCH($B137,従業員マスタ!$B$7:$B$26,0)),""))</f>
        <v/>
      </c>
      <c r="D137" s="13" t="str">
        <f t="shared" si="18"/>
        <v/>
      </c>
      <c r="E137" s="14"/>
      <c r="F137" s="14"/>
      <c r="G137" s="15"/>
      <c r="H137" s="13" t="str">
        <f t="shared" si="19"/>
        <v/>
      </c>
      <c r="I137" s="16" t="str">
        <f t="shared" si="20"/>
        <v/>
      </c>
      <c r="J137" s="16" t="str">
        <f t="shared" si="21"/>
        <v/>
      </c>
      <c r="K137" s="16" t="str">
        <f t="shared" si="22"/>
        <v/>
      </c>
      <c r="L137" s="16" t="str">
        <f t="shared" si="23"/>
        <v/>
      </c>
      <c r="M137" s="16" t="str">
        <f t="shared" si="24"/>
        <v/>
      </c>
      <c r="N137" s="11"/>
      <c r="O137" s="16" t="str">
        <f t="shared" si="25"/>
        <v/>
      </c>
      <c r="P137" s="8" t="str">
        <f t="shared" si="26"/>
        <v/>
      </c>
      <c r="Q137" s="17" t="str">
        <f>IF($C137="","",IF(AND(ISNUMBER(IFERROR(INDEX(従業員マスタ!$S$7:$S$26,MATCH($C137,従業員マスタ!$A$7:$A$26,0)),"")),IFERROR(INDEX(従業員マスタ!$S$7:$S$26,MATCH($C137,従業員マスタ!$A$7:$A$26,0)),"")&gt;0,ISNUMBER(IFERROR(INDEX(従業員マスタ!$T$7:$T$26,MATCH($C137,従業員マスタ!$A$7:$A$26,0)),"")),IFERROR(INDEX(従業員マスタ!$T$7:$T$26,MATCH($C137,従業員マスタ!$A$7:$A$26,0)),"")&gt;0),ROUND(IFERROR(INDEX(従業員マスタ!$T$7:$T$26,MATCH($C137,従業員マスタ!$A$7:$A$26,0)),"")/IFERROR(INDEX(従業員マスタ!$S$7:$S$26,MATCH($C137,従業員マスタ!$A$7:$A$26,0)),""),2),設定!$B$11))</f>
        <v/>
      </c>
      <c r="R137" s="6"/>
    </row>
    <row r="138" spans="1:18" ht="17.25" x14ac:dyDescent="0.25">
      <c r="A138" s="12"/>
      <c r="B138" s="6"/>
      <c r="C138" s="13" t="str">
        <f>IF($B138="","",IFERROR(INDEX(従業員マスタ!$A$7:$A$26,MATCH($B138,従業員マスタ!$B$7:$B$26,0)),""))</f>
        <v/>
      </c>
      <c r="D138" s="13" t="str">
        <f t="shared" si="18"/>
        <v/>
      </c>
      <c r="E138" s="14"/>
      <c r="F138" s="14"/>
      <c r="G138" s="15"/>
      <c r="H138" s="13" t="str">
        <f t="shared" si="19"/>
        <v/>
      </c>
      <c r="I138" s="16" t="str">
        <f t="shared" si="20"/>
        <v/>
      </c>
      <c r="J138" s="16" t="str">
        <f t="shared" si="21"/>
        <v/>
      </c>
      <c r="K138" s="16" t="str">
        <f t="shared" si="22"/>
        <v/>
      </c>
      <c r="L138" s="16" t="str">
        <f t="shared" si="23"/>
        <v/>
      </c>
      <c r="M138" s="16" t="str">
        <f t="shared" si="24"/>
        <v/>
      </c>
      <c r="N138" s="11"/>
      <c r="O138" s="16" t="str">
        <f t="shared" si="25"/>
        <v/>
      </c>
      <c r="P138" s="8" t="str">
        <f t="shared" si="26"/>
        <v/>
      </c>
      <c r="Q138" s="17" t="str">
        <f>IF($C138="","",IF(AND(ISNUMBER(IFERROR(INDEX(従業員マスタ!$S$7:$S$26,MATCH($C138,従業員マスタ!$A$7:$A$26,0)),"")),IFERROR(INDEX(従業員マスタ!$S$7:$S$26,MATCH($C138,従業員マスタ!$A$7:$A$26,0)),"")&gt;0,ISNUMBER(IFERROR(INDEX(従業員マスタ!$T$7:$T$26,MATCH($C138,従業員マスタ!$A$7:$A$26,0)),"")),IFERROR(INDEX(従業員マスタ!$T$7:$T$26,MATCH($C138,従業員マスタ!$A$7:$A$26,0)),"")&gt;0),ROUND(IFERROR(INDEX(従業員マスタ!$T$7:$T$26,MATCH($C138,従業員マスタ!$A$7:$A$26,0)),"")/IFERROR(INDEX(従業員マスタ!$S$7:$S$26,MATCH($C138,従業員マスタ!$A$7:$A$26,0)),""),2),設定!$B$11))</f>
        <v/>
      </c>
      <c r="R138" s="6"/>
    </row>
    <row r="139" spans="1:18" ht="17.25" x14ac:dyDescent="0.25">
      <c r="A139" s="12"/>
      <c r="B139" s="6"/>
      <c r="C139" s="13" t="str">
        <f>IF($B139="","",IFERROR(INDEX(従業員マスタ!$A$7:$A$26,MATCH($B139,従業員マスタ!$B$7:$B$26,0)),""))</f>
        <v/>
      </c>
      <c r="D139" s="13" t="str">
        <f t="shared" si="18"/>
        <v/>
      </c>
      <c r="E139" s="14"/>
      <c r="F139" s="14"/>
      <c r="G139" s="15"/>
      <c r="H139" s="13" t="str">
        <f t="shared" si="19"/>
        <v/>
      </c>
      <c r="I139" s="16" t="str">
        <f t="shared" si="20"/>
        <v/>
      </c>
      <c r="J139" s="16" t="str">
        <f t="shared" si="21"/>
        <v/>
      </c>
      <c r="K139" s="16" t="str">
        <f t="shared" si="22"/>
        <v/>
      </c>
      <c r="L139" s="16" t="str">
        <f t="shared" si="23"/>
        <v/>
      </c>
      <c r="M139" s="16" t="str">
        <f t="shared" si="24"/>
        <v/>
      </c>
      <c r="N139" s="11"/>
      <c r="O139" s="16" t="str">
        <f t="shared" si="25"/>
        <v/>
      </c>
      <c r="P139" s="8" t="str">
        <f t="shared" si="26"/>
        <v/>
      </c>
      <c r="Q139" s="17" t="str">
        <f>IF($C139="","",IF(AND(ISNUMBER(IFERROR(INDEX(従業員マスタ!$S$7:$S$26,MATCH($C139,従業員マスタ!$A$7:$A$26,0)),"")),IFERROR(INDEX(従業員マスタ!$S$7:$S$26,MATCH($C139,従業員マスタ!$A$7:$A$26,0)),"")&gt;0,ISNUMBER(IFERROR(INDEX(従業員マスタ!$T$7:$T$26,MATCH($C139,従業員マスタ!$A$7:$A$26,0)),"")),IFERROR(INDEX(従業員マスタ!$T$7:$T$26,MATCH($C139,従業員マスタ!$A$7:$A$26,0)),"")&gt;0),ROUND(IFERROR(INDEX(従業員マスタ!$T$7:$T$26,MATCH($C139,従業員マスタ!$A$7:$A$26,0)),"")/IFERROR(INDEX(従業員マスタ!$S$7:$S$26,MATCH($C139,従業員マスタ!$A$7:$A$26,0)),""),2),設定!$B$11))</f>
        <v/>
      </c>
      <c r="R139" s="6"/>
    </row>
    <row r="140" spans="1:18" ht="17.25" x14ac:dyDescent="0.25">
      <c r="A140" s="12"/>
      <c r="B140" s="6"/>
      <c r="C140" s="13" t="str">
        <f>IF($B140="","",IFERROR(INDEX(従業員マスタ!$A$7:$A$26,MATCH($B140,従業員マスタ!$B$7:$B$26,0)),""))</f>
        <v/>
      </c>
      <c r="D140" s="13" t="str">
        <f t="shared" si="18"/>
        <v/>
      </c>
      <c r="E140" s="14"/>
      <c r="F140" s="14"/>
      <c r="G140" s="15"/>
      <c r="H140" s="13" t="str">
        <f t="shared" si="19"/>
        <v/>
      </c>
      <c r="I140" s="16" t="str">
        <f t="shared" si="20"/>
        <v/>
      </c>
      <c r="J140" s="16" t="str">
        <f t="shared" si="21"/>
        <v/>
      </c>
      <c r="K140" s="16" t="str">
        <f t="shared" si="22"/>
        <v/>
      </c>
      <c r="L140" s="16" t="str">
        <f t="shared" si="23"/>
        <v/>
      </c>
      <c r="M140" s="16" t="str">
        <f t="shared" si="24"/>
        <v/>
      </c>
      <c r="N140" s="11"/>
      <c r="O140" s="16" t="str">
        <f t="shared" si="25"/>
        <v/>
      </c>
      <c r="P140" s="8" t="str">
        <f t="shared" si="26"/>
        <v/>
      </c>
      <c r="Q140" s="17" t="str">
        <f>IF($C140="","",IF(AND(ISNUMBER(IFERROR(INDEX(従業員マスタ!$S$7:$S$26,MATCH($C140,従業員マスタ!$A$7:$A$26,0)),"")),IFERROR(INDEX(従業員マスタ!$S$7:$S$26,MATCH($C140,従業員マスタ!$A$7:$A$26,0)),"")&gt;0,ISNUMBER(IFERROR(INDEX(従業員マスタ!$T$7:$T$26,MATCH($C140,従業員マスタ!$A$7:$A$26,0)),"")),IFERROR(INDEX(従業員マスタ!$T$7:$T$26,MATCH($C140,従業員マスタ!$A$7:$A$26,0)),"")&gt;0),ROUND(IFERROR(INDEX(従業員マスタ!$T$7:$T$26,MATCH($C140,従業員マスタ!$A$7:$A$26,0)),"")/IFERROR(INDEX(従業員マスタ!$S$7:$S$26,MATCH($C140,従業員マスタ!$A$7:$A$26,0)),""),2),設定!$B$11))</f>
        <v/>
      </c>
      <c r="R140" s="6"/>
    </row>
    <row r="141" spans="1:18" ht="17.25" x14ac:dyDescent="0.25">
      <c r="A141" s="12"/>
      <c r="B141" s="6"/>
      <c r="C141" s="13" t="str">
        <f>IF($B141="","",IFERROR(INDEX(従業員マスタ!$A$7:$A$26,MATCH($B141,従業員マスタ!$B$7:$B$26,0)),""))</f>
        <v/>
      </c>
      <c r="D141" s="13" t="str">
        <f t="shared" si="18"/>
        <v/>
      </c>
      <c r="E141" s="14"/>
      <c r="F141" s="14"/>
      <c r="G141" s="15"/>
      <c r="H141" s="13" t="str">
        <f t="shared" si="19"/>
        <v/>
      </c>
      <c r="I141" s="16" t="str">
        <f t="shared" si="20"/>
        <v/>
      </c>
      <c r="J141" s="16" t="str">
        <f t="shared" si="21"/>
        <v/>
      </c>
      <c r="K141" s="16" t="str">
        <f t="shared" si="22"/>
        <v/>
      </c>
      <c r="L141" s="16" t="str">
        <f t="shared" si="23"/>
        <v/>
      </c>
      <c r="M141" s="16" t="str">
        <f t="shared" si="24"/>
        <v/>
      </c>
      <c r="N141" s="11"/>
      <c r="O141" s="16" t="str">
        <f t="shared" si="25"/>
        <v/>
      </c>
      <c r="P141" s="8" t="str">
        <f t="shared" si="26"/>
        <v/>
      </c>
      <c r="Q141" s="17" t="str">
        <f>IF($C141="","",IF(AND(ISNUMBER(IFERROR(INDEX(従業員マスタ!$S$7:$S$26,MATCH($C141,従業員マスタ!$A$7:$A$26,0)),"")),IFERROR(INDEX(従業員マスタ!$S$7:$S$26,MATCH($C141,従業員マスタ!$A$7:$A$26,0)),"")&gt;0,ISNUMBER(IFERROR(INDEX(従業員マスタ!$T$7:$T$26,MATCH($C141,従業員マスタ!$A$7:$A$26,0)),"")),IFERROR(INDEX(従業員マスタ!$T$7:$T$26,MATCH($C141,従業員マスタ!$A$7:$A$26,0)),"")&gt;0),ROUND(IFERROR(INDEX(従業員マスタ!$T$7:$T$26,MATCH($C141,従業員マスタ!$A$7:$A$26,0)),"")/IFERROR(INDEX(従業員マスタ!$S$7:$S$26,MATCH($C141,従業員マスタ!$A$7:$A$26,0)),""),2),設定!$B$11))</f>
        <v/>
      </c>
      <c r="R141" s="6"/>
    </row>
    <row r="142" spans="1:18" ht="17.25" x14ac:dyDescent="0.25">
      <c r="A142" s="12"/>
      <c r="B142" s="6"/>
      <c r="C142" s="13" t="str">
        <f>IF($B142="","",IFERROR(INDEX(従業員マスタ!$A$7:$A$26,MATCH($B142,従業員マスタ!$B$7:$B$26,0)),""))</f>
        <v/>
      </c>
      <c r="D142" s="13" t="str">
        <f t="shared" si="18"/>
        <v/>
      </c>
      <c r="E142" s="14"/>
      <c r="F142" s="14"/>
      <c r="G142" s="15"/>
      <c r="H142" s="13" t="str">
        <f t="shared" si="19"/>
        <v/>
      </c>
      <c r="I142" s="16" t="str">
        <f t="shared" si="20"/>
        <v/>
      </c>
      <c r="J142" s="16" t="str">
        <f t="shared" si="21"/>
        <v/>
      </c>
      <c r="K142" s="16" t="str">
        <f t="shared" si="22"/>
        <v/>
      </c>
      <c r="L142" s="16" t="str">
        <f t="shared" si="23"/>
        <v/>
      </c>
      <c r="M142" s="16" t="str">
        <f t="shared" si="24"/>
        <v/>
      </c>
      <c r="N142" s="11"/>
      <c r="O142" s="16" t="str">
        <f t="shared" si="25"/>
        <v/>
      </c>
      <c r="P142" s="8" t="str">
        <f t="shared" si="26"/>
        <v/>
      </c>
      <c r="Q142" s="17" t="str">
        <f>IF($C142="","",IF(AND(ISNUMBER(IFERROR(INDEX(従業員マスタ!$S$7:$S$26,MATCH($C142,従業員マスタ!$A$7:$A$26,0)),"")),IFERROR(INDEX(従業員マスタ!$S$7:$S$26,MATCH($C142,従業員マスタ!$A$7:$A$26,0)),"")&gt;0,ISNUMBER(IFERROR(INDEX(従業員マスタ!$T$7:$T$26,MATCH($C142,従業員マスタ!$A$7:$A$26,0)),"")),IFERROR(INDEX(従業員マスタ!$T$7:$T$26,MATCH($C142,従業員マスタ!$A$7:$A$26,0)),"")&gt;0),ROUND(IFERROR(INDEX(従業員マスタ!$T$7:$T$26,MATCH($C142,従業員マスタ!$A$7:$A$26,0)),"")/IFERROR(INDEX(従業員マスタ!$S$7:$S$26,MATCH($C142,従業員マスタ!$A$7:$A$26,0)),""),2),設定!$B$11))</f>
        <v/>
      </c>
      <c r="R142" s="6"/>
    </row>
    <row r="143" spans="1:18" ht="17.25" x14ac:dyDescent="0.25">
      <c r="A143" s="12"/>
      <c r="B143" s="6"/>
      <c r="C143" s="13" t="str">
        <f>IF($B143="","",IFERROR(INDEX(従業員マスタ!$A$7:$A$26,MATCH($B143,従業員マスタ!$B$7:$B$26,0)),""))</f>
        <v/>
      </c>
      <c r="D143" s="13" t="str">
        <f t="shared" si="18"/>
        <v/>
      </c>
      <c r="E143" s="14"/>
      <c r="F143" s="14"/>
      <c r="G143" s="15"/>
      <c r="H143" s="13" t="str">
        <f t="shared" si="19"/>
        <v/>
      </c>
      <c r="I143" s="16" t="str">
        <f t="shared" si="20"/>
        <v/>
      </c>
      <c r="J143" s="16" t="str">
        <f t="shared" si="21"/>
        <v/>
      </c>
      <c r="K143" s="16" t="str">
        <f t="shared" si="22"/>
        <v/>
      </c>
      <c r="L143" s="16" t="str">
        <f t="shared" si="23"/>
        <v/>
      </c>
      <c r="M143" s="16" t="str">
        <f t="shared" si="24"/>
        <v/>
      </c>
      <c r="N143" s="11"/>
      <c r="O143" s="16" t="str">
        <f t="shared" si="25"/>
        <v/>
      </c>
      <c r="P143" s="8" t="str">
        <f t="shared" si="26"/>
        <v/>
      </c>
      <c r="Q143" s="17" t="str">
        <f>IF($C143="","",IF(AND(ISNUMBER(IFERROR(INDEX(従業員マスタ!$S$7:$S$26,MATCH($C143,従業員マスタ!$A$7:$A$26,0)),"")),IFERROR(INDEX(従業員マスタ!$S$7:$S$26,MATCH($C143,従業員マスタ!$A$7:$A$26,0)),"")&gt;0,ISNUMBER(IFERROR(INDEX(従業員マスタ!$T$7:$T$26,MATCH($C143,従業員マスタ!$A$7:$A$26,0)),"")),IFERROR(INDEX(従業員マスタ!$T$7:$T$26,MATCH($C143,従業員マスタ!$A$7:$A$26,0)),"")&gt;0),ROUND(IFERROR(INDEX(従業員マスタ!$T$7:$T$26,MATCH($C143,従業員マスタ!$A$7:$A$26,0)),"")/IFERROR(INDEX(従業員マスタ!$S$7:$S$26,MATCH($C143,従業員マスタ!$A$7:$A$26,0)),""),2),設定!$B$11))</f>
        <v/>
      </c>
      <c r="R143" s="6"/>
    </row>
    <row r="144" spans="1:18" ht="17.25" x14ac:dyDescent="0.25">
      <c r="A144" s="12"/>
      <c r="B144" s="6"/>
      <c r="C144" s="13" t="str">
        <f>IF($B144="","",IFERROR(INDEX(従業員マスタ!$A$7:$A$26,MATCH($B144,従業員マスタ!$B$7:$B$26,0)),""))</f>
        <v/>
      </c>
      <c r="D144" s="13" t="str">
        <f t="shared" si="18"/>
        <v/>
      </c>
      <c r="E144" s="14"/>
      <c r="F144" s="14"/>
      <c r="G144" s="15"/>
      <c r="H144" s="13" t="str">
        <f t="shared" si="19"/>
        <v/>
      </c>
      <c r="I144" s="16" t="str">
        <f t="shared" si="20"/>
        <v/>
      </c>
      <c r="J144" s="16" t="str">
        <f t="shared" si="21"/>
        <v/>
      </c>
      <c r="K144" s="16" t="str">
        <f t="shared" si="22"/>
        <v/>
      </c>
      <c r="L144" s="16" t="str">
        <f t="shared" si="23"/>
        <v/>
      </c>
      <c r="M144" s="16" t="str">
        <f t="shared" si="24"/>
        <v/>
      </c>
      <c r="N144" s="11"/>
      <c r="O144" s="16" t="str">
        <f t="shared" si="25"/>
        <v/>
      </c>
      <c r="P144" s="8" t="str">
        <f t="shared" si="26"/>
        <v/>
      </c>
      <c r="Q144" s="17" t="str">
        <f>IF($C144="","",IF(AND(ISNUMBER(IFERROR(INDEX(従業員マスタ!$S$7:$S$26,MATCH($C144,従業員マスタ!$A$7:$A$26,0)),"")),IFERROR(INDEX(従業員マスタ!$S$7:$S$26,MATCH($C144,従業員マスタ!$A$7:$A$26,0)),"")&gt;0,ISNUMBER(IFERROR(INDEX(従業員マスタ!$T$7:$T$26,MATCH($C144,従業員マスタ!$A$7:$A$26,0)),"")),IFERROR(INDEX(従業員マスタ!$T$7:$T$26,MATCH($C144,従業員マスタ!$A$7:$A$26,0)),"")&gt;0),ROUND(IFERROR(INDEX(従業員マスタ!$T$7:$T$26,MATCH($C144,従業員マスタ!$A$7:$A$26,0)),"")/IFERROR(INDEX(従業員マスタ!$S$7:$S$26,MATCH($C144,従業員マスタ!$A$7:$A$26,0)),""),2),設定!$B$11))</f>
        <v/>
      </c>
      <c r="R144" s="6"/>
    </row>
    <row r="145" spans="1:18" ht="17.25" x14ac:dyDescent="0.25">
      <c r="A145" s="12"/>
      <c r="B145" s="6"/>
      <c r="C145" s="13" t="str">
        <f>IF($B145="","",IFERROR(INDEX(従業員マスタ!$A$7:$A$26,MATCH($B145,従業員マスタ!$B$7:$B$26,0)),""))</f>
        <v/>
      </c>
      <c r="D145" s="13" t="str">
        <f t="shared" si="18"/>
        <v/>
      </c>
      <c r="E145" s="14"/>
      <c r="F145" s="14"/>
      <c r="G145" s="15"/>
      <c r="H145" s="13" t="str">
        <f t="shared" si="19"/>
        <v/>
      </c>
      <c r="I145" s="16" t="str">
        <f t="shared" si="20"/>
        <v/>
      </c>
      <c r="J145" s="16" t="str">
        <f t="shared" si="21"/>
        <v/>
      </c>
      <c r="K145" s="16" t="str">
        <f t="shared" si="22"/>
        <v/>
      </c>
      <c r="L145" s="16" t="str">
        <f t="shared" si="23"/>
        <v/>
      </c>
      <c r="M145" s="16" t="str">
        <f t="shared" si="24"/>
        <v/>
      </c>
      <c r="N145" s="11"/>
      <c r="O145" s="16" t="str">
        <f t="shared" si="25"/>
        <v/>
      </c>
      <c r="P145" s="8" t="str">
        <f t="shared" si="26"/>
        <v/>
      </c>
      <c r="Q145" s="17" t="str">
        <f>IF($C145="","",IF(AND(ISNUMBER(IFERROR(INDEX(従業員マスタ!$S$7:$S$26,MATCH($C145,従業員マスタ!$A$7:$A$26,0)),"")),IFERROR(INDEX(従業員マスタ!$S$7:$S$26,MATCH($C145,従業員マスタ!$A$7:$A$26,0)),"")&gt;0,ISNUMBER(IFERROR(INDEX(従業員マスタ!$T$7:$T$26,MATCH($C145,従業員マスタ!$A$7:$A$26,0)),"")),IFERROR(INDEX(従業員マスタ!$T$7:$T$26,MATCH($C145,従業員マスタ!$A$7:$A$26,0)),"")&gt;0),ROUND(IFERROR(INDEX(従業員マスタ!$T$7:$T$26,MATCH($C145,従業員マスタ!$A$7:$A$26,0)),"")/IFERROR(INDEX(従業員マスタ!$S$7:$S$26,MATCH($C145,従業員マスタ!$A$7:$A$26,0)),""),2),設定!$B$11))</f>
        <v/>
      </c>
      <c r="R145" s="6"/>
    </row>
    <row r="146" spans="1:18" ht="17.25" x14ac:dyDescent="0.25">
      <c r="A146" s="12"/>
      <c r="B146" s="6"/>
      <c r="C146" s="13" t="str">
        <f>IF($B146="","",IFERROR(INDEX(従業員マスタ!$A$7:$A$26,MATCH($B146,従業員マスタ!$B$7:$B$26,0)),""))</f>
        <v/>
      </c>
      <c r="D146" s="13" t="str">
        <f t="shared" si="18"/>
        <v/>
      </c>
      <c r="E146" s="14"/>
      <c r="F146" s="14"/>
      <c r="G146" s="15"/>
      <c r="H146" s="13" t="str">
        <f t="shared" si="19"/>
        <v/>
      </c>
      <c r="I146" s="16" t="str">
        <f t="shared" si="20"/>
        <v/>
      </c>
      <c r="J146" s="16" t="str">
        <f t="shared" si="21"/>
        <v/>
      </c>
      <c r="K146" s="16" t="str">
        <f t="shared" si="22"/>
        <v/>
      </c>
      <c r="L146" s="16" t="str">
        <f t="shared" si="23"/>
        <v/>
      </c>
      <c r="M146" s="16" t="str">
        <f t="shared" si="24"/>
        <v/>
      </c>
      <c r="N146" s="11"/>
      <c r="O146" s="16" t="str">
        <f t="shared" si="25"/>
        <v/>
      </c>
      <c r="P146" s="8" t="str">
        <f t="shared" si="26"/>
        <v/>
      </c>
      <c r="Q146" s="17" t="str">
        <f>IF($C146="","",IF(AND(ISNUMBER(IFERROR(INDEX(従業員マスタ!$S$7:$S$26,MATCH($C146,従業員マスタ!$A$7:$A$26,0)),"")),IFERROR(INDEX(従業員マスタ!$S$7:$S$26,MATCH($C146,従業員マスタ!$A$7:$A$26,0)),"")&gt;0,ISNUMBER(IFERROR(INDEX(従業員マスタ!$T$7:$T$26,MATCH($C146,従業員マスタ!$A$7:$A$26,0)),"")),IFERROR(INDEX(従業員マスタ!$T$7:$T$26,MATCH($C146,従業員マスタ!$A$7:$A$26,0)),"")&gt;0),ROUND(IFERROR(INDEX(従業員マスタ!$T$7:$T$26,MATCH($C146,従業員マスタ!$A$7:$A$26,0)),"")/IFERROR(INDEX(従業員マスタ!$S$7:$S$26,MATCH($C146,従業員マスタ!$A$7:$A$26,0)),""),2),設定!$B$11))</f>
        <v/>
      </c>
      <c r="R146" s="6"/>
    </row>
    <row r="147" spans="1:18" ht="17.25" x14ac:dyDescent="0.25">
      <c r="A147" s="12"/>
      <c r="B147" s="6"/>
      <c r="C147" s="13" t="str">
        <f>IF($B147="","",IFERROR(INDEX(従業員マスタ!$A$7:$A$26,MATCH($B147,従業員マスタ!$B$7:$B$26,0)),""))</f>
        <v/>
      </c>
      <c r="D147" s="13" t="str">
        <f t="shared" si="18"/>
        <v/>
      </c>
      <c r="E147" s="14"/>
      <c r="F147" s="14"/>
      <c r="G147" s="15"/>
      <c r="H147" s="13" t="str">
        <f t="shared" si="19"/>
        <v/>
      </c>
      <c r="I147" s="16" t="str">
        <f t="shared" si="20"/>
        <v/>
      </c>
      <c r="J147" s="16" t="str">
        <f t="shared" si="21"/>
        <v/>
      </c>
      <c r="K147" s="16" t="str">
        <f t="shared" si="22"/>
        <v/>
      </c>
      <c r="L147" s="16" t="str">
        <f t="shared" si="23"/>
        <v/>
      </c>
      <c r="M147" s="16" t="str">
        <f t="shared" si="24"/>
        <v/>
      </c>
      <c r="N147" s="11"/>
      <c r="O147" s="16" t="str">
        <f t="shared" si="25"/>
        <v/>
      </c>
      <c r="P147" s="8" t="str">
        <f t="shared" si="26"/>
        <v/>
      </c>
      <c r="Q147" s="17" t="str">
        <f>IF($C147="","",IF(AND(ISNUMBER(IFERROR(INDEX(従業員マスタ!$S$7:$S$26,MATCH($C147,従業員マスタ!$A$7:$A$26,0)),"")),IFERROR(INDEX(従業員マスタ!$S$7:$S$26,MATCH($C147,従業員マスタ!$A$7:$A$26,0)),"")&gt;0,ISNUMBER(IFERROR(INDEX(従業員マスタ!$T$7:$T$26,MATCH($C147,従業員マスタ!$A$7:$A$26,0)),"")),IFERROR(INDEX(従業員マスタ!$T$7:$T$26,MATCH($C147,従業員マスタ!$A$7:$A$26,0)),"")&gt;0),ROUND(IFERROR(INDEX(従業員マスタ!$T$7:$T$26,MATCH($C147,従業員マスタ!$A$7:$A$26,0)),"")/IFERROR(INDEX(従業員マスタ!$S$7:$S$26,MATCH($C147,従業員マスタ!$A$7:$A$26,0)),""),2),設定!$B$11))</f>
        <v/>
      </c>
      <c r="R147" s="6"/>
    </row>
    <row r="148" spans="1:18" ht="17.25" x14ac:dyDescent="0.25">
      <c r="A148" s="12"/>
      <c r="B148" s="6"/>
      <c r="C148" s="13" t="str">
        <f>IF($B148="","",IFERROR(INDEX(従業員マスタ!$A$7:$A$26,MATCH($B148,従業員マスタ!$B$7:$B$26,0)),""))</f>
        <v/>
      </c>
      <c r="D148" s="13" t="str">
        <f t="shared" si="18"/>
        <v/>
      </c>
      <c r="E148" s="14"/>
      <c r="F148" s="14"/>
      <c r="G148" s="15"/>
      <c r="H148" s="13" t="str">
        <f t="shared" si="19"/>
        <v/>
      </c>
      <c r="I148" s="16" t="str">
        <f t="shared" si="20"/>
        <v/>
      </c>
      <c r="J148" s="16" t="str">
        <f t="shared" si="21"/>
        <v/>
      </c>
      <c r="K148" s="16" t="str">
        <f t="shared" si="22"/>
        <v/>
      </c>
      <c r="L148" s="16" t="str">
        <f t="shared" si="23"/>
        <v/>
      </c>
      <c r="M148" s="16" t="str">
        <f t="shared" si="24"/>
        <v/>
      </c>
      <c r="N148" s="11"/>
      <c r="O148" s="16" t="str">
        <f t="shared" si="25"/>
        <v/>
      </c>
      <c r="P148" s="8" t="str">
        <f t="shared" si="26"/>
        <v/>
      </c>
      <c r="Q148" s="17" t="str">
        <f>IF($C148="","",IF(AND(ISNUMBER(IFERROR(INDEX(従業員マスタ!$S$7:$S$26,MATCH($C148,従業員マスタ!$A$7:$A$26,0)),"")),IFERROR(INDEX(従業員マスタ!$S$7:$S$26,MATCH($C148,従業員マスタ!$A$7:$A$26,0)),"")&gt;0,ISNUMBER(IFERROR(INDEX(従業員マスタ!$T$7:$T$26,MATCH($C148,従業員マスタ!$A$7:$A$26,0)),"")),IFERROR(INDEX(従業員マスタ!$T$7:$T$26,MATCH($C148,従業員マスタ!$A$7:$A$26,0)),"")&gt;0),ROUND(IFERROR(INDEX(従業員マスタ!$T$7:$T$26,MATCH($C148,従業員マスタ!$A$7:$A$26,0)),"")/IFERROR(INDEX(従業員マスタ!$S$7:$S$26,MATCH($C148,従業員マスタ!$A$7:$A$26,0)),""),2),設定!$B$11))</f>
        <v/>
      </c>
      <c r="R148" s="6"/>
    </row>
    <row r="149" spans="1:18" ht="17.25" x14ac:dyDescent="0.25">
      <c r="A149" s="12"/>
      <c r="B149" s="6"/>
      <c r="C149" s="13" t="str">
        <f>IF($B149="","",IFERROR(INDEX(従業員マスタ!$A$7:$A$26,MATCH($B149,従業員マスタ!$B$7:$B$26,0)),""))</f>
        <v/>
      </c>
      <c r="D149" s="13" t="str">
        <f t="shared" si="18"/>
        <v/>
      </c>
      <c r="E149" s="14"/>
      <c r="F149" s="14"/>
      <c r="G149" s="15"/>
      <c r="H149" s="13" t="str">
        <f t="shared" si="19"/>
        <v/>
      </c>
      <c r="I149" s="16" t="str">
        <f t="shared" si="20"/>
        <v/>
      </c>
      <c r="J149" s="16" t="str">
        <f t="shared" si="21"/>
        <v/>
      </c>
      <c r="K149" s="16" t="str">
        <f t="shared" si="22"/>
        <v/>
      </c>
      <c r="L149" s="16" t="str">
        <f t="shared" si="23"/>
        <v/>
      </c>
      <c r="M149" s="16" t="str">
        <f t="shared" si="24"/>
        <v/>
      </c>
      <c r="N149" s="11"/>
      <c r="O149" s="16" t="str">
        <f t="shared" si="25"/>
        <v/>
      </c>
      <c r="P149" s="8" t="str">
        <f t="shared" si="26"/>
        <v/>
      </c>
      <c r="Q149" s="17" t="str">
        <f>IF($C149="","",IF(AND(ISNUMBER(IFERROR(INDEX(従業員マスタ!$S$7:$S$26,MATCH($C149,従業員マスタ!$A$7:$A$26,0)),"")),IFERROR(INDEX(従業員マスタ!$S$7:$S$26,MATCH($C149,従業員マスタ!$A$7:$A$26,0)),"")&gt;0,ISNUMBER(IFERROR(INDEX(従業員マスタ!$T$7:$T$26,MATCH($C149,従業員マスタ!$A$7:$A$26,0)),"")),IFERROR(INDEX(従業員マスタ!$T$7:$T$26,MATCH($C149,従業員マスタ!$A$7:$A$26,0)),"")&gt;0),ROUND(IFERROR(INDEX(従業員マスタ!$T$7:$T$26,MATCH($C149,従業員マスタ!$A$7:$A$26,0)),"")/IFERROR(INDEX(従業員マスタ!$S$7:$S$26,MATCH($C149,従業員マスタ!$A$7:$A$26,0)),""),2),設定!$B$11))</f>
        <v/>
      </c>
      <c r="R149" s="6"/>
    </row>
    <row r="150" spans="1:18" ht="17.25" x14ac:dyDescent="0.25">
      <c r="A150" s="12"/>
      <c r="B150" s="6"/>
      <c r="C150" s="13" t="str">
        <f>IF($B150="","",IFERROR(INDEX(従業員マスタ!$A$7:$A$26,MATCH($B150,従業員マスタ!$B$7:$B$26,0)),""))</f>
        <v/>
      </c>
      <c r="D150" s="13" t="str">
        <f t="shared" si="18"/>
        <v/>
      </c>
      <c r="E150" s="14"/>
      <c r="F150" s="14"/>
      <c r="G150" s="15"/>
      <c r="H150" s="13" t="str">
        <f t="shared" si="19"/>
        <v/>
      </c>
      <c r="I150" s="16" t="str">
        <f t="shared" si="20"/>
        <v/>
      </c>
      <c r="J150" s="16" t="str">
        <f t="shared" si="21"/>
        <v/>
      </c>
      <c r="K150" s="16" t="str">
        <f t="shared" si="22"/>
        <v/>
      </c>
      <c r="L150" s="16" t="str">
        <f t="shared" si="23"/>
        <v/>
      </c>
      <c r="M150" s="16" t="str">
        <f t="shared" si="24"/>
        <v/>
      </c>
      <c r="N150" s="11"/>
      <c r="O150" s="16" t="str">
        <f t="shared" si="25"/>
        <v/>
      </c>
      <c r="P150" s="8" t="str">
        <f t="shared" si="26"/>
        <v/>
      </c>
      <c r="Q150" s="17" t="str">
        <f>IF($C150="","",IF(AND(ISNUMBER(IFERROR(INDEX(従業員マスタ!$S$7:$S$26,MATCH($C150,従業員マスタ!$A$7:$A$26,0)),"")),IFERROR(INDEX(従業員マスタ!$S$7:$S$26,MATCH($C150,従業員マスタ!$A$7:$A$26,0)),"")&gt;0,ISNUMBER(IFERROR(INDEX(従業員マスタ!$T$7:$T$26,MATCH($C150,従業員マスタ!$A$7:$A$26,0)),"")),IFERROR(INDEX(従業員マスタ!$T$7:$T$26,MATCH($C150,従業員マスタ!$A$7:$A$26,0)),"")&gt;0),ROUND(IFERROR(INDEX(従業員マスタ!$T$7:$T$26,MATCH($C150,従業員マスタ!$A$7:$A$26,0)),"")/IFERROR(INDEX(従業員マスタ!$S$7:$S$26,MATCH($C150,従業員マスタ!$A$7:$A$26,0)),""),2),設定!$B$11))</f>
        <v/>
      </c>
      <c r="R150" s="6"/>
    </row>
    <row r="151" spans="1:18" ht="17.25" x14ac:dyDescent="0.25">
      <c r="A151" s="12"/>
      <c r="B151" s="6"/>
      <c r="C151" s="13" t="str">
        <f>IF($B151="","",IFERROR(INDEX(従業員マスタ!$A$7:$A$26,MATCH($B151,従業員マスタ!$B$7:$B$26,0)),""))</f>
        <v/>
      </c>
      <c r="D151" s="13" t="str">
        <f t="shared" si="18"/>
        <v/>
      </c>
      <c r="E151" s="14"/>
      <c r="F151" s="14"/>
      <c r="G151" s="15"/>
      <c r="H151" s="13" t="str">
        <f t="shared" si="19"/>
        <v/>
      </c>
      <c r="I151" s="16" t="str">
        <f t="shared" si="20"/>
        <v/>
      </c>
      <c r="J151" s="16" t="str">
        <f t="shared" si="21"/>
        <v/>
      </c>
      <c r="K151" s="16" t="str">
        <f t="shared" si="22"/>
        <v/>
      </c>
      <c r="L151" s="16" t="str">
        <f t="shared" si="23"/>
        <v/>
      </c>
      <c r="M151" s="16" t="str">
        <f t="shared" si="24"/>
        <v/>
      </c>
      <c r="N151" s="11"/>
      <c r="O151" s="16" t="str">
        <f t="shared" si="25"/>
        <v/>
      </c>
      <c r="P151" s="8" t="str">
        <f t="shared" si="26"/>
        <v/>
      </c>
      <c r="Q151" s="17" t="str">
        <f>IF($C151="","",IF(AND(ISNUMBER(IFERROR(INDEX(従業員マスタ!$S$7:$S$26,MATCH($C151,従業員マスタ!$A$7:$A$26,0)),"")),IFERROR(INDEX(従業員マスタ!$S$7:$S$26,MATCH($C151,従業員マスタ!$A$7:$A$26,0)),"")&gt;0,ISNUMBER(IFERROR(INDEX(従業員マスタ!$T$7:$T$26,MATCH($C151,従業員マスタ!$A$7:$A$26,0)),"")),IFERROR(INDEX(従業員マスタ!$T$7:$T$26,MATCH($C151,従業員マスタ!$A$7:$A$26,0)),"")&gt;0),ROUND(IFERROR(INDEX(従業員マスタ!$T$7:$T$26,MATCH($C151,従業員マスタ!$A$7:$A$26,0)),"")/IFERROR(INDEX(従業員マスタ!$S$7:$S$26,MATCH($C151,従業員マスタ!$A$7:$A$26,0)),""),2),設定!$B$11))</f>
        <v/>
      </c>
      <c r="R151" s="6"/>
    </row>
    <row r="152" spans="1:18" ht="17.25" x14ac:dyDescent="0.25">
      <c r="A152" s="12"/>
      <c r="B152" s="6"/>
      <c r="C152" s="13" t="str">
        <f>IF($B152="","",IFERROR(INDEX(従業員マスタ!$A$7:$A$26,MATCH($B152,従業員マスタ!$B$7:$B$26,0)),""))</f>
        <v/>
      </c>
      <c r="D152" s="13" t="str">
        <f t="shared" si="18"/>
        <v/>
      </c>
      <c r="E152" s="14"/>
      <c r="F152" s="14"/>
      <c r="G152" s="15"/>
      <c r="H152" s="13" t="str">
        <f t="shared" si="19"/>
        <v/>
      </c>
      <c r="I152" s="16" t="str">
        <f t="shared" si="20"/>
        <v/>
      </c>
      <c r="J152" s="16" t="str">
        <f t="shared" si="21"/>
        <v/>
      </c>
      <c r="K152" s="16" t="str">
        <f t="shared" si="22"/>
        <v/>
      </c>
      <c r="L152" s="16" t="str">
        <f t="shared" si="23"/>
        <v/>
      </c>
      <c r="M152" s="16" t="str">
        <f t="shared" si="24"/>
        <v/>
      </c>
      <c r="N152" s="11"/>
      <c r="O152" s="16" t="str">
        <f t="shared" si="25"/>
        <v/>
      </c>
      <c r="P152" s="8" t="str">
        <f t="shared" si="26"/>
        <v/>
      </c>
      <c r="Q152" s="17" t="str">
        <f>IF($C152="","",IF(AND(ISNUMBER(IFERROR(INDEX(従業員マスタ!$S$7:$S$26,MATCH($C152,従業員マスタ!$A$7:$A$26,0)),"")),IFERROR(INDEX(従業員マスタ!$S$7:$S$26,MATCH($C152,従業員マスタ!$A$7:$A$26,0)),"")&gt;0,ISNUMBER(IFERROR(INDEX(従業員マスタ!$T$7:$T$26,MATCH($C152,従業員マスタ!$A$7:$A$26,0)),"")),IFERROR(INDEX(従業員マスタ!$T$7:$T$26,MATCH($C152,従業員マスタ!$A$7:$A$26,0)),"")&gt;0),ROUND(IFERROR(INDEX(従業員マスタ!$T$7:$T$26,MATCH($C152,従業員マスタ!$A$7:$A$26,0)),"")/IFERROR(INDEX(従業員マスタ!$S$7:$S$26,MATCH($C152,従業員マスタ!$A$7:$A$26,0)),""),2),設定!$B$11))</f>
        <v/>
      </c>
      <c r="R152" s="6"/>
    </row>
    <row r="153" spans="1:18" ht="17.25" x14ac:dyDescent="0.25">
      <c r="A153" s="12"/>
      <c r="B153" s="6"/>
      <c r="C153" s="13" t="str">
        <f>IF($B153="","",IFERROR(INDEX(従業員マスタ!$A$7:$A$26,MATCH($B153,従業員マスタ!$B$7:$B$26,0)),""))</f>
        <v/>
      </c>
      <c r="D153" s="13" t="str">
        <f t="shared" si="18"/>
        <v/>
      </c>
      <c r="E153" s="14"/>
      <c r="F153" s="14"/>
      <c r="G153" s="15"/>
      <c r="H153" s="13" t="str">
        <f t="shared" si="19"/>
        <v/>
      </c>
      <c r="I153" s="16" t="str">
        <f t="shared" si="20"/>
        <v/>
      </c>
      <c r="J153" s="16" t="str">
        <f t="shared" si="21"/>
        <v/>
      </c>
      <c r="K153" s="16" t="str">
        <f t="shared" si="22"/>
        <v/>
      </c>
      <c r="L153" s="16" t="str">
        <f t="shared" si="23"/>
        <v/>
      </c>
      <c r="M153" s="16" t="str">
        <f t="shared" si="24"/>
        <v/>
      </c>
      <c r="N153" s="11"/>
      <c r="O153" s="16" t="str">
        <f t="shared" si="25"/>
        <v/>
      </c>
      <c r="P153" s="8" t="str">
        <f t="shared" si="26"/>
        <v/>
      </c>
      <c r="Q153" s="17" t="str">
        <f>IF($C153="","",IF(AND(ISNUMBER(IFERROR(INDEX(従業員マスタ!$S$7:$S$26,MATCH($C153,従業員マスタ!$A$7:$A$26,0)),"")),IFERROR(INDEX(従業員マスタ!$S$7:$S$26,MATCH($C153,従業員マスタ!$A$7:$A$26,0)),"")&gt;0,ISNUMBER(IFERROR(INDEX(従業員マスタ!$T$7:$T$26,MATCH($C153,従業員マスタ!$A$7:$A$26,0)),"")),IFERROR(INDEX(従業員マスタ!$T$7:$T$26,MATCH($C153,従業員マスタ!$A$7:$A$26,0)),"")&gt;0),ROUND(IFERROR(INDEX(従業員マスタ!$T$7:$T$26,MATCH($C153,従業員マスタ!$A$7:$A$26,0)),"")/IFERROR(INDEX(従業員マスタ!$S$7:$S$26,MATCH($C153,従業員マスタ!$A$7:$A$26,0)),""),2),設定!$B$11))</f>
        <v/>
      </c>
      <c r="R153" s="6"/>
    </row>
    <row r="154" spans="1:18" ht="17.25" x14ac:dyDescent="0.25">
      <c r="A154" s="12"/>
      <c r="B154" s="6"/>
      <c r="C154" s="13" t="str">
        <f>IF($B154="","",IFERROR(INDEX(従業員マスタ!$A$7:$A$26,MATCH($B154,従業員マスタ!$B$7:$B$26,0)),""))</f>
        <v/>
      </c>
      <c r="D154" s="13" t="str">
        <f t="shared" si="18"/>
        <v/>
      </c>
      <c r="E154" s="14"/>
      <c r="F154" s="14"/>
      <c r="G154" s="15"/>
      <c r="H154" s="13" t="str">
        <f t="shared" si="19"/>
        <v/>
      </c>
      <c r="I154" s="16" t="str">
        <f t="shared" si="20"/>
        <v/>
      </c>
      <c r="J154" s="16" t="str">
        <f t="shared" si="21"/>
        <v/>
      </c>
      <c r="K154" s="16" t="str">
        <f t="shared" si="22"/>
        <v/>
      </c>
      <c r="L154" s="16" t="str">
        <f t="shared" si="23"/>
        <v/>
      </c>
      <c r="M154" s="16" t="str">
        <f t="shared" si="24"/>
        <v/>
      </c>
      <c r="N154" s="11"/>
      <c r="O154" s="16" t="str">
        <f t="shared" si="25"/>
        <v/>
      </c>
      <c r="P154" s="8" t="str">
        <f t="shared" si="26"/>
        <v/>
      </c>
      <c r="Q154" s="17" t="str">
        <f>IF($C154="","",IF(AND(ISNUMBER(IFERROR(INDEX(従業員マスタ!$S$7:$S$26,MATCH($C154,従業員マスタ!$A$7:$A$26,0)),"")),IFERROR(INDEX(従業員マスタ!$S$7:$S$26,MATCH($C154,従業員マスタ!$A$7:$A$26,0)),"")&gt;0,ISNUMBER(IFERROR(INDEX(従業員マスタ!$T$7:$T$26,MATCH($C154,従業員マスタ!$A$7:$A$26,0)),"")),IFERROR(INDEX(従業員マスタ!$T$7:$T$26,MATCH($C154,従業員マスタ!$A$7:$A$26,0)),"")&gt;0),ROUND(IFERROR(INDEX(従業員マスタ!$T$7:$T$26,MATCH($C154,従業員マスタ!$A$7:$A$26,0)),"")/IFERROR(INDEX(従業員マスタ!$S$7:$S$26,MATCH($C154,従業員マスタ!$A$7:$A$26,0)),""),2),設定!$B$11))</f>
        <v/>
      </c>
      <c r="R154" s="6"/>
    </row>
    <row r="155" spans="1:18" ht="17.25" x14ac:dyDescent="0.25">
      <c r="A155" s="12"/>
      <c r="B155" s="6"/>
      <c r="C155" s="13" t="str">
        <f>IF($B155="","",IFERROR(INDEX(従業員マスタ!$A$7:$A$26,MATCH($B155,従業員マスタ!$B$7:$B$26,0)),""))</f>
        <v/>
      </c>
      <c r="D155" s="13" t="str">
        <f t="shared" si="18"/>
        <v/>
      </c>
      <c r="E155" s="14"/>
      <c r="F155" s="14"/>
      <c r="G155" s="15"/>
      <c r="H155" s="13" t="str">
        <f t="shared" si="19"/>
        <v/>
      </c>
      <c r="I155" s="16" t="str">
        <f t="shared" si="20"/>
        <v/>
      </c>
      <c r="J155" s="16" t="str">
        <f t="shared" si="21"/>
        <v/>
      </c>
      <c r="K155" s="16" t="str">
        <f t="shared" si="22"/>
        <v/>
      </c>
      <c r="L155" s="16" t="str">
        <f t="shared" si="23"/>
        <v/>
      </c>
      <c r="M155" s="16" t="str">
        <f t="shared" si="24"/>
        <v/>
      </c>
      <c r="N155" s="11"/>
      <c r="O155" s="16" t="str">
        <f t="shared" si="25"/>
        <v/>
      </c>
      <c r="P155" s="8" t="str">
        <f t="shared" si="26"/>
        <v/>
      </c>
      <c r="Q155" s="17" t="str">
        <f>IF($C155="","",IF(AND(ISNUMBER(IFERROR(INDEX(従業員マスタ!$S$7:$S$26,MATCH($C155,従業員マスタ!$A$7:$A$26,0)),"")),IFERROR(INDEX(従業員マスタ!$S$7:$S$26,MATCH($C155,従業員マスタ!$A$7:$A$26,0)),"")&gt;0,ISNUMBER(IFERROR(INDEX(従業員マスタ!$T$7:$T$26,MATCH($C155,従業員マスタ!$A$7:$A$26,0)),"")),IFERROR(INDEX(従業員マスタ!$T$7:$T$26,MATCH($C155,従業員マスタ!$A$7:$A$26,0)),"")&gt;0),ROUND(IFERROR(INDEX(従業員マスタ!$T$7:$T$26,MATCH($C155,従業員マスタ!$A$7:$A$26,0)),"")/IFERROR(INDEX(従業員マスタ!$S$7:$S$26,MATCH($C155,従業員マスタ!$A$7:$A$26,0)),""),2),設定!$B$11))</f>
        <v/>
      </c>
      <c r="R155" s="6"/>
    </row>
    <row r="156" spans="1:18" ht="17.25" x14ac:dyDescent="0.25">
      <c r="A156" s="12"/>
      <c r="B156" s="6"/>
      <c r="C156" s="13" t="str">
        <f>IF($B156="","",IFERROR(INDEX(従業員マスタ!$A$7:$A$26,MATCH($B156,従業員マスタ!$B$7:$B$26,0)),""))</f>
        <v/>
      </c>
      <c r="D156" s="13" t="str">
        <f t="shared" si="18"/>
        <v/>
      </c>
      <c r="E156" s="14"/>
      <c r="F156" s="14"/>
      <c r="G156" s="15"/>
      <c r="H156" s="13" t="str">
        <f t="shared" si="19"/>
        <v/>
      </c>
      <c r="I156" s="16" t="str">
        <f t="shared" si="20"/>
        <v/>
      </c>
      <c r="J156" s="16" t="str">
        <f t="shared" si="21"/>
        <v/>
      </c>
      <c r="K156" s="16" t="str">
        <f t="shared" si="22"/>
        <v/>
      </c>
      <c r="L156" s="16" t="str">
        <f t="shared" si="23"/>
        <v/>
      </c>
      <c r="M156" s="16" t="str">
        <f t="shared" si="24"/>
        <v/>
      </c>
      <c r="N156" s="11"/>
      <c r="O156" s="16" t="str">
        <f t="shared" si="25"/>
        <v/>
      </c>
      <c r="P156" s="8" t="str">
        <f t="shared" si="26"/>
        <v/>
      </c>
      <c r="Q156" s="17" t="str">
        <f>IF($C156="","",IF(AND(ISNUMBER(IFERROR(INDEX(従業員マスタ!$S$7:$S$26,MATCH($C156,従業員マスタ!$A$7:$A$26,0)),"")),IFERROR(INDEX(従業員マスタ!$S$7:$S$26,MATCH($C156,従業員マスタ!$A$7:$A$26,0)),"")&gt;0,ISNUMBER(IFERROR(INDEX(従業員マスタ!$T$7:$T$26,MATCH($C156,従業員マスタ!$A$7:$A$26,0)),"")),IFERROR(INDEX(従業員マスタ!$T$7:$T$26,MATCH($C156,従業員マスタ!$A$7:$A$26,0)),"")&gt;0),ROUND(IFERROR(INDEX(従業員マスタ!$T$7:$T$26,MATCH($C156,従業員マスタ!$A$7:$A$26,0)),"")/IFERROR(INDEX(従業員マスタ!$S$7:$S$26,MATCH($C156,従業員マスタ!$A$7:$A$26,0)),""),2),設定!$B$11))</f>
        <v/>
      </c>
      <c r="R156" s="6"/>
    </row>
    <row r="157" spans="1:18" ht="17.25" x14ac:dyDescent="0.25">
      <c r="A157" s="12"/>
      <c r="B157" s="6"/>
      <c r="C157" s="13" t="str">
        <f>IF($B157="","",IFERROR(INDEX(従業員マスタ!$A$7:$A$26,MATCH($B157,従業員マスタ!$B$7:$B$26,0)),""))</f>
        <v/>
      </c>
      <c r="D157" s="13" t="str">
        <f t="shared" si="18"/>
        <v/>
      </c>
      <c r="E157" s="14"/>
      <c r="F157" s="14"/>
      <c r="G157" s="15"/>
      <c r="H157" s="13" t="str">
        <f t="shared" si="19"/>
        <v/>
      </c>
      <c r="I157" s="16" t="str">
        <f t="shared" si="20"/>
        <v/>
      </c>
      <c r="J157" s="16" t="str">
        <f t="shared" si="21"/>
        <v/>
      </c>
      <c r="K157" s="16" t="str">
        <f t="shared" si="22"/>
        <v/>
      </c>
      <c r="L157" s="16" t="str">
        <f t="shared" si="23"/>
        <v/>
      </c>
      <c r="M157" s="16" t="str">
        <f t="shared" si="24"/>
        <v/>
      </c>
      <c r="N157" s="11"/>
      <c r="O157" s="16" t="str">
        <f t="shared" si="25"/>
        <v/>
      </c>
      <c r="P157" s="8" t="str">
        <f t="shared" si="26"/>
        <v/>
      </c>
      <c r="Q157" s="17" t="str">
        <f>IF($C157="","",IF(AND(ISNUMBER(IFERROR(INDEX(従業員マスタ!$S$7:$S$26,MATCH($C157,従業員マスタ!$A$7:$A$26,0)),"")),IFERROR(INDEX(従業員マスタ!$S$7:$S$26,MATCH($C157,従業員マスタ!$A$7:$A$26,0)),"")&gt;0,ISNUMBER(IFERROR(INDEX(従業員マスタ!$T$7:$T$26,MATCH($C157,従業員マスタ!$A$7:$A$26,0)),"")),IFERROR(INDEX(従業員マスタ!$T$7:$T$26,MATCH($C157,従業員マスタ!$A$7:$A$26,0)),"")&gt;0),ROUND(IFERROR(INDEX(従業員マスタ!$T$7:$T$26,MATCH($C157,従業員マスタ!$A$7:$A$26,0)),"")/IFERROR(INDEX(従業員マスタ!$S$7:$S$26,MATCH($C157,従業員マスタ!$A$7:$A$26,0)),""),2),設定!$B$11))</f>
        <v/>
      </c>
      <c r="R157" s="6"/>
    </row>
    <row r="158" spans="1:18" ht="17.25" x14ac:dyDescent="0.25">
      <c r="A158" s="12"/>
      <c r="B158" s="6"/>
      <c r="C158" s="13" t="str">
        <f>IF($B158="","",IFERROR(INDEX(従業員マスタ!$A$7:$A$26,MATCH($B158,従業員マスタ!$B$7:$B$26,0)),""))</f>
        <v/>
      </c>
      <c r="D158" s="13" t="str">
        <f t="shared" si="18"/>
        <v/>
      </c>
      <c r="E158" s="14"/>
      <c r="F158" s="14"/>
      <c r="G158" s="15"/>
      <c r="H158" s="13" t="str">
        <f t="shared" si="19"/>
        <v/>
      </c>
      <c r="I158" s="16" t="str">
        <f t="shared" si="20"/>
        <v/>
      </c>
      <c r="J158" s="16" t="str">
        <f t="shared" si="21"/>
        <v/>
      </c>
      <c r="K158" s="16" t="str">
        <f t="shared" si="22"/>
        <v/>
      </c>
      <c r="L158" s="16" t="str">
        <f t="shared" si="23"/>
        <v/>
      </c>
      <c r="M158" s="16" t="str">
        <f t="shared" si="24"/>
        <v/>
      </c>
      <c r="N158" s="11"/>
      <c r="O158" s="16" t="str">
        <f t="shared" si="25"/>
        <v/>
      </c>
      <c r="P158" s="8" t="str">
        <f t="shared" si="26"/>
        <v/>
      </c>
      <c r="Q158" s="17" t="str">
        <f>IF($C158="","",IF(AND(ISNUMBER(IFERROR(INDEX(従業員マスタ!$S$7:$S$26,MATCH($C158,従業員マスタ!$A$7:$A$26,0)),"")),IFERROR(INDEX(従業員マスタ!$S$7:$S$26,MATCH($C158,従業員マスタ!$A$7:$A$26,0)),"")&gt;0,ISNUMBER(IFERROR(INDEX(従業員マスタ!$T$7:$T$26,MATCH($C158,従業員マスタ!$A$7:$A$26,0)),"")),IFERROR(INDEX(従業員マスタ!$T$7:$T$26,MATCH($C158,従業員マスタ!$A$7:$A$26,0)),"")&gt;0),ROUND(IFERROR(INDEX(従業員マスタ!$T$7:$T$26,MATCH($C158,従業員マスタ!$A$7:$A$26,0)),"")/IFERROR(INDEX(従業員マスタ!$S$7:$S$26,MATCH($C158,従業員マスタ!$A$7:$A$26,0)),""),2),設定!$B$11))</f>
        <v/>
      </c>
      <c r="R158" s="6"/>
    </row>
    <row r="159" spans="1:18" ht="17.25" x14ac:dyDescent="0.25">
      <c r="A159" s="12"/>
      <c r="B159" s="6"/>
      <c r="C159" s="13" t="str">
        <f>IF($B159="","",IFERROR(INDEX(従業員マスタ!$A$7:$A$26,MATCH($B159,従業員マスタ!$B$7:$B$26,0)),""))</f>
        <v/>
      </c>
      <c r="D159" s="13" t="str">
        <f t="shared" si="18"/>
        <v/>
      </c>
      <c r="E159" s="14"/>
      <c r="F159" s="14"/>
      <c r="G159" s="15"/>
      <c r="H159" s="13" t="str">
        <f t="shared" si="19"/>
        <v/>
      </c>
      <c r="I159" s="16" t="str">
        <f t="shared" si="20"/>
        <v/>
      </c>
      <c r="J159" s="16" t="str">
        <f t="shared" si="21"/>
        <v/>
      </c>
      <c r="K159" s="16" t="str">
        <f t="shared" si="22"/>
        <v/>
      </c>
      <c r="L159" s="16" t="str">
        <f t="shared" si="23"/>
        <v/>
      </c>
      <c r="M159" s="16" t="str">
        <f t="shared" si="24"/>
        <v/>
      </c>
      <c r="N159" s="11"/>
      <c r="O159" s="16" t="str">
        <f t="shared" si="25"/>
        <v/>
      </c>
      <c r="P159" s="8" t="str">
        <f t="shared" si="26"/>
        <v/>
      </c>
      <c r="Q159" s="17" t="str">
        <f>IF($C159="","",IF(AND(ISNUMBER(IFERROR(INDEX(従業員マスタ!$S$7:$S$26,MATCH($C159,従業員マスタ!$A$7:$A$26,0)),"")),IFERROR(INDEX(従業員マスタ!$S$7:$S$26,MATCH($C159,従業員マスタ!$A$7:$A$26,0)),"")&gt;0,ISNUMBER(IFERROR(INDEX(従業員マスタ!$T$7:$T$26,MATCH($C159,従業員マスタ!$A$7:$A$26,0)),"")),IFERROR(INDEX(従業員マスタ!$T$7:$T$26,MATCH($C159,従業員マスタ!$A$7:$A$26,0)),"")&gt;0),ROUND(IFERROR(INDEX(従業員マスタ!$T$7:$T$26,MATCH($C159,従業員マスタ!$A$7:$A$26,0)),"")/IFERROR(INDEX(従業員マスタ!$S$7:$S$26,MATCH($C159,従業員マスタ!$A$7:$A$26,0)),""),2),設定!$B$11))</f>
        <v/>
      </c>
      <c r="R159" s="6"/>
    </row>
    <row r="160" spans="1:18" ht="17.25" x14ac:dyDescent="0.25">
      <c r="A160" s="12"/>
      <c r="B160" s="6"/>
      <c r="C160" s="13" t="str">
        <f>IF($B160="","",IFERROR(INDEX(従業員マスタ!$A$7:$A$26,MATCH($B160,従業員マスタ!$B$7:$B$26,0)),""))</f>
        <v/>
      </c>
      <c r="D160" s="13" t="str">
        <f t="shared" si="18"/>
        <v/>
      </c>
      <c r="E160" s="14"/>
      <c r="F160" s="14"/>
      <c r="G160" s="15"/>
      <c r="H160" s="13" t="str">
        <f t="shared" si="19"/>
        <v/>
      </c>
      <c r="I160" s="16" t="str">
        <f t="shared" si="20"/>
        <v/>
      </c>
      <c r="J160" s="16" t="str">
        <f t="shared" si="21"/>
        <v/>
      </c>
      <c r="K160" s="16" t="str">
        <f t="shared" si="22"/>
        <v/>
      </c>
      <c r="L160" s="16" t="str">
        <f t="shared" si="23"/>
        <v/>
      </c>
      <c r="M160" s="16" t="str">
        <f t="shared" si="24"/>
        <v/>
      </c>
      <c r="N160" s="11"/>
      <c r="O160" s="16" t="str">
        <f t="shared" si="25"/>
        <v/>
      </c>
      <c r="P160" s="8" t="str">
        <f t="shared" si="26"/>
        <v/>
      </c>
      <c r="Q160" s="17" t="str">
        <f>IF($C160="","",IF(AND(ISNUMBER(IFERROR(INDEX(従業員マスタ!$S$7:$S$26,MATCH($C160,従業員マスタ!$A$7:$A$26,0)),"")),IFERROR(INDEX(従業員マスタ!$S$7:$S$26,MATCH($C160,従業員マスタ!$A$7:$A$26,0)),"")&gt;0,ISNUMBER(IFERROR(INDEX(従業員マスタ!$T$7:$T$26,MATCH($C160,従業員マスタ!$A$7:$A$26,0)),"")),IFERROR(INDEX(従業員マスタ!$T$7:$T$26,MATCH($C160,従業員マスタ!$A$7:$A$26,0)),"")&gt;0),ROUND(IFERROR(INDEX(従業員マスタ!$T$7:$T$26,MATCH($C160,従業員マスタ!$A$7:$A$26,0)),"")/IFERROR(INDEX(従業員マスタ!$S$7:$S$26,MATCH($C160,従業員マスタ!$A$7:$A$26,0)),""),2),設定!$B$11))</f>
        <v/>
      </c>
      <c r="R160" s="6"/>
    </row>
    <row r="161" spans="1:18" ht="17.25" x14ac:dyDescent="0.25">
      <c r="A161" s="12"/>
      <c r="B161" s="6"/>
      <c r="C161" s="13" t="str">
        <f>IF($B161="","",IFERROR(INDEX(従業員マスタ!$A$7:$A$26,MATCH($B161,従業員マスタ!$B$7:$B$26,0)),""))</f>
        <v/>
      </c>
      <c r="D161" s="13" t="str">
        <f t="shared" si="18"/>
        <v/>
      </c>
      <c r="E161" s="14"/>
      <c r="F161" s="14"/>
      <c r="G161" s="15"/>
      <c r="H161" s="13" t="str">
        <f t="shared" si="19"/>
        <v/>
      </c>
      <c r="I161" s="16" t="str">
        <f t="shared" si="20"/>
        <v/>
      </c>
      <c r="J161" s="16" t="str">
        <f t="shared" si="21"/>
        <v/>
      </c>
      <c r="K161" s="16" t="str">
        <f t="shared" si="22"/>
        <v/>
      </c>
      <c r="L161" s="16" t="str">
        <f t="shared" si="23"/>
        <v/>
      </c>
      <c r="M161" s="16" t="str">
        <f t="shared" si="24"/>
        <v/>
      </c>
      <c r="N161" s="11"/>
      <c r="O161" s="16" t="str">
        <f t="shared" si="25"/>
        <v/>
      </c>
      <c r="P161" s="8" t="str">
        <f t="shared" si="26"/>
        <v/>
      </c>
      <c r="Q161" s="17" t="str">
        <f>IF($C161="","",IF(AND(ISNUMBER(IFERROR(INDEX(従業員マスタ!$S$7:$S$26,MATCH($C161,従業員マスタ!$A$7:$A$26,0)),"")),IFERROR(INDEX(従業員マスタ!$S$7:$S$26,MATCH($C161,従業員マスタ!$A$7:$A$26,0)),"")&gt;0,ISNUMBER(IFERROR(INDEX(従業員マスタ!$T$7:$T$26,MATCH($C161,従業員マスタ!$A$7:$A$26,0)),"")),IFERROR(INDEX(従業員マスタ!$T$7:$T$26,MATCH($C161,従業員マスタ!$A$7:$A$26,0)),"")&gt;0),ROUND(IFERROR(INDEX(従業員マスタ!$T$7:$T$26,MATCH($C161,従業員マスタ!$A$7:$A$26,0)),"")/IFERROR(INDEX(従業員マスタ!$S$7:$S$26,MATCH($C161,従業員マスタ!$A$7:$A$26,0)),""),2),設定!$B$11))</f>
        <v/>
      </c>
      <c r="R161" s="6"/>
    </row>
    <row r="162" spans="1:18" ht="17.25" x14ac:dyDescent="0.25">
      <c r="A162" s="12"/>
      <c r="B162" s="6"/>
      <c r="C162" s="13" t="str">
        <f>IF($B162="","",IFERROR(INDEX(従業員マスタ!$A$7:$A$26,MATCH($B162,従業員マスタ!$B$7:$B$26,0)),""))</f>
        <v/>
      </c>
      <c r="D162" s="13" t="str">
        <f t="shared" si="18"/>
        <v/>
      </c>
      <c r="E162" s="14"/>
      <c r="F162" s="14"/>
      <c r="G162" s="15"/>
      <c r="H162" s="13" t="str">
        <f t="shared" si="19"/>
        <v/>
      </c>
      <c r="I162" s="16" t="str">
        <f t="shared" si="20"/>
        <v/>
      </c>
      <c r="J162" s="16" t="str">
        <f t="shared" si="21"/>
        <v/>
      </c>
      <c r="K162" s="16" t="str">
        <f t="shared" si="22"/>
        <v/>
      </c>
      <c r="L162" s="16" t="str">
        <f t="shared" si="23"/>
        <v/>
      </c>
      <c r="M162" s="16" t="str">
        <f t="shared" si="24"/>
        <v/>
      </c>
      <c r="N162" s="11"/>
      <c r="O162" s="16" t="str">
        <f t="shared" si="25"/>
        <v/>
      </c>
      <c r="P162" s="8" t="str">
        <f t="shared" si="26"/>
        <v/>
      </c>
      <c r="Q162" s="17" t="str">
        <f>IF($C162="","",IF(AND(ISNUMBER(IFERROR(INDEX(従業員マスタ!$S$7:$S$26,MATCH($C162,従業員マスタ!$A$7:$A$26,0)),"")),IFERROR(INDEX(従業員マスタ!$S$7:$S$26,MATCH($C162,従業員マスタ!$A$7:$A$26,0)),"")&gt;0,ISNUMBER(IFERROR(INDEX(従業員マスタ!$T$7:$T$26,MATCH($C162,従業員マスタ!$A$7:$A$26,0)),"")),IFERROR(INDEX(従業員マスタ!$T$7:$T$26,MATCH($C162,従業員マスタ!$A$7:$A$26,0)),"")&gt;0),ROUND(IFERROR(INDEX(従業員マスタ!$T$7:$T$26,MATCH($C162,従業員マスタ!$A$7:$A$26,0)),"")/IFERROR(INDEX(従業員マスタ!$S$7:$S$26,MATCH($C162,従業員マスタ!$A$7:$A$26,0)),""),2),設定!$B$11))</f>
        <v/>
      </c>
      <c r="R162" s="6"/>
    </row>
    <row r="163" spans="1:18" ht="17.25" x14ac:dyDescent="0.25">
      <c r="A163" s="12"/>
      <c r="B163" s="6"/>
      <c r="C163" s="13" t="str">
        <f>IF($B163="","",IFERROR(INDEX(従業員マスタ!$A$7:$A$26,MATCH($B163,従業員マスタ!$B$7:$B$26,0)),""))</f>
        <v/>
      </c>
      <c r="D163" s="13" t="str">
        <f t="shared" si="18"/>
        <v/>
      </c>
      <c r="E163" s="14"/>
      <c r="F163" s="14"/>
      <c r="G163" s="15"/>
      <c r="H163" s="13" t="str">
        <f t="shared" si="19"/>
        <v/>
      </c>
      <c r="I163" s="16" t="str">
        <f t="shared" si="20"/>
        <v/>
      </c>
      <c r="J163" s="16" t="str">
        <f t="shared" si="21"/>
        <v/>
      </c>
      <c r="K163" s="16" t="str">
        <f t="shared" si="22"/>
        <v/>
      </c>
      <c r="L163" s="16" t="str">
        <f t="shared" si="23"/>
        <v/>
      </c>
      <c r="M163" s="16" t="str">
        <f t="shared" si="24"/>
        <v/>
      </c>
      <c r="N163" s="11"/>
      <c r="O163" s="16" t="str">
        <f t="shared" si="25"/>
        <v/>
      </c>
      <c r="P163" s="8" t="str">
        <f t="shared" si="26"/>
        <v/>
      </c>
      <c r="Q163" s="17" t="str">
        <f>IF($C163="","",IF(AND(ISNUMBER(IFERROR(INDEX(従業員マスタ!$S$7:$S$26,MATCH($C163,従業員マスタ!$A$7:$A$26,0)),"")),IFERROR(INDEX(従業員マスタ!$S$7:$S$26,MATCH($C163,従業員マスタ!$A$7:$A$26,0)),"")&gt;0,ISNUMBER(IFERROR(INDEX(従業員マスタ!$T$7:$T$26,MATCH($C163,従業員マスタ!$A$7:$A$26,0)),"")),IFERROR(INDEX(従業員マスタ!$T$7:$T$26,MATCH($C163,従業員マスタ!$A$7:$A$26,0)),"")&gt;0),ROUND(IFERROR(INDEX(従業員マスタ!$T$7:$T$26,MATCH($C163,従業員マスタ!$A$7:$A$26,0)),"")/IFERROR(INDEX(従業員マスタ!$S$7:$S$26,MATCH($C163,従業員マスタ!$A$7:$A$26,0)),""),2),設定!$B$11))</f>
        <v/>
      </c>
      <c r="R163" s="6"/>
    </row>
    <row r="164" spans="1:18" ht="17.25" x14ac:dyDescent="0.25">
      <c r="A164" s="12"/>
      <c r="B164" s="6"/>
      <c r="C164" s="13" t="str">
        <f>IF($B164="","",IFERROR(INDEX(従業員マスタ!$A$7:$A$26,MATCH($B164,従業員マスタ!$B$7:$B$26,0)),""))</f>
        <v/>
      </c>
      <c r="D164" s="13" t="str">
        <f t="shared" si="18"/>
        <v/>
      </c>
      <c r="E164" s="14"/>
      <c r="F164" s="14"/>
      <c r="G164" s="15"/>
      <c r="H164" s="13" t="str">
        <f t="shared" si="19"/>
        <v/>
      </c>
      <c r="I164" s="16" t="str">
        <f t="shared" si="20"/>
        <v/>
      </c>
      <c r="J164" s="16" t="str">
        <f t="shared" si="21"/>
        <v/>
      </c>
      <c r="K164" s="16" t="str">
        <f t="shared" si="22"/>
        <v/>
      </c>
      <c r="L164" s="16" t="str">
        <f t="shared" si="23"/>
        <v/>
      </c>
      <c r="M164" s="16" t="str">
        <f t="shared" si="24"/>
        <v/>
      </c>
      <c r="N164" s="11"/>
      <c r="O164" s="16" t="str">
        <f t="shared" si="25"/>
        <v/>
      </c>
      <c r="P164" s="8" t="str">
        <f t="shared" si="26"/>
        <v/>
      </c>
      <c r="Q164" s="17" t="str">
        <f>IF($C164="","",IF(AND(ISNUMBER(IFERROR(INDEX(従業員マスタ!$S$7:$S$26,MATCH($C164,従業員マスタ!$A$7:$A$26,0)),"")),IFERROR(INDEX(従業員マスタ!$S$7:$S$26,MATCH($C164,従業員マスタ!$A$7:$A$26,0)),"")&gt;0,ISNUMBER(IFERROR(INDEX(従業員マスタ!$T$7:$T$26,MATCH($C164,従業員マスタ!$A$7:$A$26,0)),"")),IFERROR(INDEX(従業員マスタ!$T$7:$T$26,MATCH($C164,従業員マスタ!$A$7:$A$26,0)),"")&gt;0),ROUND(IFERROR(INDEX(従業員マスタ!$T$7:$T$26,MATCH($C164,従業員マスタ!$A$7:$A$26,0)),"")/IFERROR(INDEX(従業員マスタ!$S$7:$S$26,MATCH($C164,従業員マスタ!$A$7:$A$26,0)),""),2),設定!$B$11))</f>
        <v/>
      </c>
      <c r="R164" s="6"/>
    </row>
    <row r="165" spans="1:18" ht="17.25" x14ac:dyDescent="0.25">
      <c r="A165" s="12"/>
      <c r="B165" s="6"/>
      <c r="C165" s="13" t="str">
        <f>IF($B165="","",IFERROR(INDEX(従業員マスタ!$A$7:$A$26,MATCH($B165,従業員マスタ!$B$7:$B$26,0)),""))</f>
        <v/>
      </c>
      <c r="D165" s="13" t="str">
        <f t="shared" si="18"/>
        <v/>
      </c>
      <c r="E165" s="14"/>
      <c r="F165" s="14"/>
      <c r="G165" s="15"/>
      <c r="H165" s="13" t="str">
        <f t="shared" si="19"/>
        <v/>
      </c>
      <c r="I165" s="16" t="str">
        <f t="shared" si="20"/>
        <v/>
      </c>
      <c r="J165" s="16" t="str">
        <f t="shared" si="21"/>
        <v/>
      </c>
      <c r="K165" s="16" t="str">
        <f t="shared" si="22"/>
        <v/>
      </c>
      <c r="L165" s="16" t="str">
        <f t="shared" si="23"/>
        <v/>
      </c>
      <c r="M165" s="16" t="str">
        <f t="shared" si="24"/>
        <v/>
      </c>
      <c r="N165" s="11"/>
      <c r="O165" s="16" t="str">
        <f t="shared" si="25"/>
        <v/>
      </c>
      <c r="P165" s="8" t="str">
        <f t="shared" si="26"/>
        <v/>
      </c>
      <c r="Q165" s="17" t="str">
        <f>IF($C165="","",IF(AND(ISNUMBER(IFERROR(INDEX(従業員マスタ!$S$7:$S$26,MATCH($C165,従業員マスタ!$A$7:$A$26,0)),"")),IFERROR(INDEX(従業員マスタ!$S$7:$S$26,MATCH($C165,従業員マスタ!$A$7:$A$26,0)),"")&gt;0,ISNUMBER(IFERROR(INDEX(従業員マスタ!$T$7:$T$26,MATCH($C165,従業員マスタ!$A$7:$A$26,0)),"")),IFERROR(INDEX(従業員マスタ!$T$7:$T$26,MATCH($C165,従業員マスタ!$A$7:$A$26,0)),"")&gt;0),ROUND(IFERROR(INDEX(従業員マスタ!$T$7:$T$26,MATCH($C165,従業員マスタ!$A$7:$A$26,0)),"")/IFERROR(INDEX(従業員マスタ!$S$7:$S$26,MATCH($C165,従業員マスタ!$A$7:$A$26,0)),""),2),設定!$B$11))</f>
        <v/>
      </c>
      <c r="R165" s="6"/>
    </row>
    <row r="166" spans="1:18" ht="17.25" x14ac:dyDescent="0.25">
      <c r="A166" s="12"/>
      <c r="B166" s="6"/>
      <c r="C166" s="13" t="str">
        <f>IF($B166="","",IFERROR(INDEX(従業員マスタ!$A$7:$A$26,MATCH($B166,従業員マスタ!$B$7:$B$26,0)),""))</f>
        <v/>
      </c>
      <c r="D166" s="13" t="str">
        <f t="shared" si="18"/>
        <v/>
      </c>
      <c r="E166" s="14"/>
      <c r="F166" s="14"/>
      <c r="G166" s="15"/>
      <c r="H166" s="13" t="str">
        <f t="shared" si="19"/>
        <v/>
      </c>
      <c r="I166" s="16" t="str">
        <f t="shared" si="20"/>
        <v/>
      </c>
      <c r="J166" s="16" t="str">
        <f t="shared" si="21"/>
        <v/>
      </c>
      <c r="K166" s="16" t="str">
        <f t="shared" si="22"/>
        <v/>
      </c>
      <c r="L166" s="16" t="str">
        <f t="shared" si="23"/>
        <v/>
      </c>
      <c r="M166" s="16" t="str">
        <f t="shared" si="24"/>
        <v/>
      </c>
      <c r="N166" s="11"/>
      <c r="O166" s="16" t="str">
        <f t="shared" si="25"/>
        <v/>
      </c>
      <c r="P166" s="8" t="str">
        <f t="shared" si="26"/>
        <v/>
      </c>
      <c r="Q166" s="17" t="str">
        <f>IF($C166="","",IF(AND(ISNUMBER(IFERROR(INDEX(従業員マスタ!$S$7:$S$26,MATCH($C166,従業員マスタ!$A$7:$A$26,0)),"")),IFERROR(INDEX(従業員マスタ!$S$7:$S$26,MATCH($C166,従業員マスタ!$A$7:$A$26,0)),"")&gt;0,ISNUMBER(IFERROR(INDEX(従業員マスタ!$T$7:$T$26,MATCH($C166,従業員マスタ!$A$7:$A$26,0)),"")),IFERROR(INDEX(従業員マスタ!$T$7:$T$26,MATCH($C166,従業員マスタ!$A$7:$A$26,0)),"")&gt;0),ROUND(IFERROR(INDEX(従業員マスタ!$T$7:$T$26,MATCH($C166,従業員マスタ!$A$7:$A$26,0)),"")/IFERROR(INDEX(従業員マスタ!$S$7:$S$26,MATCH($C166,従業員マスタ!$A$7:$A$26,0)),""),2),設定!$B$11))</f>
        <v/>
      </c>
      <c r="R166" s="6"/>
    </row>
    <row r="167" spans="1:18" ht="17.25" x14ac:dyDescent="0.25">
      <c r="A167" s="12"/>
      <c r="B167" s="6"/>
      <c r="C167" s="13" t="str">
        <f>IF($B167="","",IFERROR(INDEX(従業員マスタ!$A$7:$A$26,MATCH($B167,従業員マスタ!$B$7:$B$26,0)),""))</f>
        <v/>
      </c>
      <c r="D167" s="13" t="str">
        <f t="shared" si="18"/>
        <v/>
      </c>
      <c r="E167" s="14"/>
      <c r="F167" s="14"/>
      <c r="G167" s="15"/>
      <c r="H167" s="13" t="str">
        <f t="shared" si="19"/>
        <v/>
      </c>
      <c r="I167" s="16" t="str">
        <f t="shared" si="20"/>
        <v/>
      </c>
      <c r="J167" s="16" t="str">
        <f t="shared" si="21"/>
        <v/>
      </c>
      <c r="K167" s="16" t="str">
        <f t="shared" si="22"/>
        <v/>
      </c>
      <c r="L167" s="16" t="str">
        <f t="shared" si="23"/>
        <v/>
      </c>
      <c r="M167" s="16" t="str">
        <f t="shared" si="24"/>
        <v/>
      </c>
      <c r="N167" s="11"/>
      <c r="O167" s="16" t="str">
        <f t="shared" si="25"/>
        <v/>
      </c>
      <c r="P167" s="8" t="str">
        <f t="shared" si="26"/>
        <v/>
      </c>
      <c r="Q167" s="17" t="str">
        <f>IF($C167="","",IF(AND(ISNUMBER(IFERROR(INDEX(従業員マスタ!$S$7:$S$26,MATCH($C167,従業員マスタ!$A$7:$A$26,0)),"")),IFERROR(INDEX(従業員マスタ!$S$7:$S$26,MATCH($C167,従業員マスタ!$A$7:$A$26,0)),"")&gt;0,ISNUMBER(IFERROR(INDEX(従業員マスタ!$T$7:$T$26,MATCH($C167,従業員マスタ!$A$7:$A$26,0)),"")),IFERROR(INDEX(従業員マスタ!$T$7:$T$26,MATCH($C167,従業員マスタ!$A$7:$A$26,0)),"")&gt;0),ROUND(IFERROR(INDEX(従業員マスタ!$T$7:$T$26,MATCH($C167,従業員マスタ!$A$7:$A$26,0)),"")/IFERROR(INDEX(従業員マスタ!$S$7:$S$26,MATCH($C167,従業員マスタ!$A$7:$A$26,0)),""),2),設定!$B$11))</f>
        <v/>
      </c>
      <c r="R167" s="6"/>
    </row>
    <row r="168" spans="1:18" ht="17.25" x14ac:dyDescent="0.25">
      <c r="A168" s="12"/>
      <c r="B168" s="6"/>
      <c r="C168" s="13" t="str">
        <f>IF($B168="","",IFERROR(INDEX(従業員マスタ!$A$7:$A$26,MATCH($B168,従業員マスタ!$B$7:$B$26,0)),""))</f>
        <v/>
      </c>
      <c r="D168" s="13" t="str">
        <f t="shared" si="18"/>
        <v/>
      </c>
      <c r="E168" s="14"/>
      <c r="F168" s="14"/>
      <c r="G168" s="15"/>
      <c r="H168" s="13" t="str">
        <f t="shared" si="19"/>
        <v/>
      </c>
      <c r="I168" s="16" t="str">
        <f t="shared" si="20"/>
        <v/>
      </c>
      <c r="J168" s="16" t="str">
        <f t="shared" si="21"/>
        <v/>
      </c>
      <c r="K168" s="16" t="str">
        <f t="shared" si="22"/>
        <v/>
      </c>
      <c r="L168" s="16" t="str">
        <f t="shared" si="23"/>
        <v/>
      </c>
      <c r="M168" s="16" t="str">
        <f t="shared" si="24"/>
        <v/>
      </c>
      <c r="N168" s="11"/>
      <c r="O168" s="16" t="str">
        <f t="shared" si="25"/>
        <v/>
      </c>
      <c r="P168" s="8" t="str">
        <f t="shared" si="26"/>
        <v/>
      </c>
      <c r="Q168" s="17" t="str">
        <f>IF($C168="","",IF(AND(ISNUMBER(IFERROR(INDEX(従業員マスタ!$S$7:$S$26,MATCH($C168,従業員マスタ!$A$7:$A$26,0)),"")),IFERROR(INDEX(従業員マスタ!$S$7:$S$26,MATCH($C168,従業員マスタ!$A$7:$A$26,0)),"")&gt;0,ISNUMBER(IFERROR(INDEX(従業員マスタ!$T$7:$T$26,MATCH($C168,従業員マスタ!$A$7:$A$26,0)),"")),IFERROR(INDEX(従業員マスタ!$T$7:$T$26,MATCH($C168,従業員マスタ!$A$7:$A$26,0)),"")&gt;0),ROUND(IFERROR(INDEX(従業員マスタ!$T$7:$T$26,MATCH($C168,従業員マスタ!$A$7:$A$26,0)),"")/IFERROR(INDEX(従業員マスタ!$S$7:$S$26,MATCH($C168,従業員マスタ!$A$7:$A$26,0)),""),2),設定!$B$11))</f>
        <v/>
      </c>
      <c r="R168" s="6"/>
    </row>
    <row r="169" spans="1:18" ht="17.25" x14ac:dyDescent="0.25">
      <c r="A169" s="12"/>
      <c r="B169" s="6"/>
      <c r="C169" s="13" t="str">
        <f>IF($B169="","",IFERROR(INDEX(従業員マスタ!$A$7:$A$26,MATCH($B169,従業員マスタ!$B$7:$B$26,0)),""))</f>
        <v/>
      </c>
      <c r="D169" s="13" t="str">
        <f t="shared" si="18"/>
        <v/>
      </c>
      <c r="E169" s="14"/>
      <c r="F169" s="14"/>
      <c r="G169" s="15"/>
      <c r="H169" s="13" t="str">
        <f t="shared" si="19"/>
        <v/>
      </c>
      <c r="I169" s="16" t="str">
        <f t="shared" si="20"/>
        <v/>
      </c>
      <c r="J169" s="16" t="str">
        <f t="shared" si="21"/>
        <v/>
      </c>
      <c r="K169" s="16" t="str">
        <f t="shared" si="22"/>
        <v/>
      </c>
      <c r="L169" s="16" t="str">
        <f t="shared" si="23"/>
        <v/>
      </c>
      <c r="M169" s="16" t="str">
        <f t="shared" si="24"/>
        <v/>
      </c>
      <c r="N169" s="11"/>
      <c r="O169" s="16" t="str">
        <f t="shared" si="25"/>
        <v/>
      </c>
      <c r="P169" s="8" t="str">
        <f t="shared" si="26"/>
        <v/>
      </c>
      <c r="Q169" s="17" t="str">
        <f>IF($C169="","",IF(AND(ISNUMBER(IFERROR(INDEX(従業員マスタ!$S$7:$S$26,MATCH($C169,従業員マスタ!$A$7:$A$26,0)),"")),IFERROR(INDEX(従業員マスタ!$S$7:$S$26,MATCH($C169,従業員マスタ!$A$7:$A$26,0)),"")&gt;0,ISNUMBER(IFERROR(INDEX(従業員マスタ!$T$7:$T$26,MATCH($C169,従業員マスタ!$A$7:$A$26,0)),"")),IFERROR(INDEX(従業員マスタ!$T$7:$T$26,MATCH($C169,従業員マスタ!$A$7:$A$26,0)),"")&gt;0),ROUND(IFERROR(INDEX(従業員マスタ!$T$7:$T$26,MATCH($C169,従業員マスタ!$A$7:$A$26,0)),"")/IFERROR(INDEX(従業員マスタ!$S$7:$S$26,MATCH($C169,従業員マスタ!$A$7:$A$26,0)),""),2),設定!$B$11))</f>
        <v/>
      </c>
      <c r="R169" s="6"/>
    </row>
    <row r="170" spans="1:18" ht="17.25" x14ac:dyDescent="0.25">
      <c r="A170" s="12"/>
      <c r="B170" s="6"/>
      <c r="C170" s="13" t="str">
        <f>IF($B170="","",IFERROR(INDEX(従業員マスタ!$A$7:$A$26,MATCH($B170,従業員マスタ!$B$7:$B$26,0)),""))</f>
        <v/>
      </c>
      <c r="D170" s="13" t="str">
        <f t="shared" si="18"/>
        <v/>
      </c>
      <c r="E170" s="14"/>
      <c r="F170" s="14"/>
      <c r="G170" s="15"/>
      <c r="H170" s="13" t="str">
        <f t="shared" si="19"/>
        <v/>
      </c>
      <c r="I170" s="16" t="str">
        <f t="shared" si="20"/>
        <v/>
      </c>
      <c r="J170" s="16" t="str">
        <f t="shared" si="21"/>
        <v/>
      </c>
      <c r="K170" s="16" t="str">
        <f t="shared" si="22"/>
        <v/>
      </c>
      <c r="L170" s="16" t="str">
        <f t="shared" si="23"/>
        <v/>
      </c>
      <c r="M170" s="16" t="str">
        <f t="shared" si="24"/>
        <v/>
      </c>
      <c r="N170" s="11"/>
      <c r="O170" s="16" t="str">
        <f t="shared" si="25"/>
        <v/>
      </c>
      <c r="P170" s="8" t="str">
        <f t="shared" si="26"/>
        <v/>
      </c>
      <c r="Q170" s="17" t="str">
        <f>IF($C170="","",IF(AND(ISNUMBER(IFERROR(INDEX(従業員マスタ!$S$7:$S$26,MATCH($C170,従業員マスタ!$A$7:$A$26,0)),"")),IFERROR(INDEX(従業員マスタ!$S$7:$S$26,MATCH($C170,従業員マスタ!$A$7:$A$26,0)),"")&gt;0,ISNUMBER(IFERROR(INDEX(従業員マスタ!$T$7:$T$26,MATCH($C170,従業員マスタ!$A$7:$A$26,0)),"")),IFERROR(INDEX(従業員マスタ!$T$7:$T$26,MATCH($C170,従業員マスタ!$A$7:$A$26,0)),"")&gt;0),ROUND(IFERROR(INDEX(従業員マスタ!$T$7:$T$26,MATCH($C170,従業員マスタ!$A$7:$A$26,0)),"")/IFERROR(INDEX(従業員マスタ!$S$7:$S$26,MATCH($C170,従業員マスタ!$A$7:$A$26,0)),""),2),設定!$B$11))</f>
        <v/>
      </c>
      <c r="R170" s="6"/>
    </row>
    <row r="171" spans="1:18" ht="17.25" x14ac:dyDescent="0.25">
      <c r="A171" s="12"/>
      <c r="B171" s="6"/>
      <c r="C171" s="13" t="str">
        <f>IF($B171="","",IFERROR(INDEX(従業員マスタ!$A$7:$A$26,MATCH($B171,従業員マスタ!$B$7:$B$26,0)),""))</f>
        <v/>
      </c>
      <c r="D171" s="13" t="str">
        <f t="shared" si="18"/>
        <v/>
      </c>
      <c r="E171" s="14"/>
      <c r="F171" s="14"/>
      <c r="G171" s="15"/>
      <c r="H171" s="13" t="str">
        <f t="shared" si="19"/>
        <v/>
      </c>
      <c r="I171" s="16" t="str">
        <f t="shared" si="20"/>
        <v/>
      </c>
      <c r="J171" s="16" t="str">
        <f t="shared" si="21"/>
        <v/>
      </c>
      <c r="K171" s="16" t="str">
        <f t="shared" si="22"/>
        <v/>
      </c>
      <c r="L171" s="16" t="str">
        <f t="shared" si="23"/>
        <v/>
      </c>
      <c r="M171" s="16" t="str">
        <f t="shared" si="24"/>
        <v/>
      </c>
      <c r="N171" s="11"/>
      <c r="O171" s="16" t="str">
        <f t="shared" si="25"/>
        <v/>
      </c>
      <c r="P171" s="8" t="str">
        <f t="shared" si="26"/>
        <v/>
      </c>
      <c r="Q171" s="17" t="str">
        <f>IF($C171="","",IF(AND(ISNUMBER(IFERROR(INDEX(従業員マスタ!$S$7:$S$26,MATCH($C171,従業員マスタ!$A$7:$A$26,0)),"")),IFERROR(INDEX(従業員マスタ!$S$7:$S$26,MATCH($C171,従業員マスタ!$A$7:$A$26,0)),"")&gt;0,ISNUMBER(IFERROR(INDEX(従業員マスタ!$T$7:$T$26,MATCH($C171,従業員マスタ!$A$7:$A$26,0)),"")),IFERROR(INDEX(従業員マスタ!$T$7:$T$26,MATCH($C171,従業員マスタ!$A$7:$A$26,0)),"")&gt;0),ROUND(IFERROR(INDEX(従業員マスタ!$T$7:$T$26,MATCH($C171,従業員マスタ!$A$7:$A$26,0)),"")/IFERROR(INDEX(従業員マスタ!$S$7:$S$26,MATCH($C171,従業員マスタ!$A$7:$A$26,0)),""),2),設定!$B$11))</f>
        <v/>
      </c>
      <c r="R171" s="6"/>
    </row>
    <row r="172" spans="1:18" ht="17.25" x14ac:dyDescent="0.25">
      <c r="A172" s="12"/>
      <c r="B172" s="6"/>
      <c r="C172" s="13" t="str">
        <f>IF($B172="","",IFERROR(INDEX(従業員マスタ!$A$7:$A$26,MATCH($B172,従業員マスタ!$B$7:$B$26,0)),""))</f>
        <v/>
      </c>
      <c r="D172" s="13" t="str">
        <f t="shared" si="18"/>
        <v/>
      </c>
      <c r="E172" s="14"/>
      <c r="F172" s="14"/>
      <c r="G172" s="15"/>
      <c r="H172" s="13" t="str">
        <f t="shared" si="19"/>
        <v/>
      </c>
      <c r="I172" s="16" t="str">
        <f t="shared" si="20"/>
        <v/>
      </c>
      <c r="J172" s="16" t="str">
        <f t="shared" si="21"/>
        <v/>
      </c>
      <c r="K172" s="16" t="str">
        <f t="shared" si="22"/>
        <v/>
      </c>
      <c r="L172" s="16" t="str">
        <f t="shared" si="23"/>
        <v/>
      </c>
      <c r="M172" s="16" t="str">
        <f t="shared" si="24"/>
        <v/>
      </c>
      <c r="N172" s="11"/>
      <c r="O172" s="16" t="str">
        <f t="shared" si="25"/>
        <v/>
      </c>
      <c r="P172" s="8" t="str">
        <f t="shared" si="26"/>
        <v/>
      </c>
      <c r="Q172" s="17" t="str">
        <f>IF($C172="","",IF(AND(ISNUMBER(IFERROR(INDEX(従業員マスタ!$S$7:$S$26,MATCH($C172,従業員マスタ!$A$7:$A$26,0)),"")),IFERROR(INDEX(従業員マスタ!$S$7:$S$26,MATCH($C172,従業員マスタ!$A$7:$A$26,0)),"")&gt;0,ISNUMBER(IFERROR(INDEX(従業員マスタ!$T$7:$T$26,MATCH($C172,従業員マスタ!$A$7:$A$26,0)),"")),IFERROR(INDEX(従業員マスタ!$T$7:$T$26,MATCH($C172,従業員マスタ!$A$7:$A$26,0)),"")&gt;0),ROUND(IFERROR(INDEX(従業員マスタ!$T$7:$T$26,MATCH($C172,従業員マスタ!$A$7:$A$26,0)),"")/IFERROR(INDEX(従業員マスタ!$S$7:$S$26,MATCH($C172,従業員マスタ!$A$7:$A$26,0)),""),2),設定!$B$11))</f>
        <v/>
      </c>
      <c r="R172" s="6"/>
    </row>
    <row r="173" spans="1:18" ht="17.25" x14ac:dyDescent="0.25">
      <c r="A173" s="12"/>
      <c r="B173" s="6"/>
      <c r="C173" s="13" t="str">
        <f>IF($B173="","",IFERROR(INDEX(従業員マスタ!$A$7:$A$26,MATCH($B173,従業員マスタ!$B$7:$B$26,0)),""))</f>
        <v/>
      </c>
      <c r="D173" s="13" t="str">
        <f t="shared" si="18"/>
        <v/>
      </c>
      <c r="E173" s="14"/>
      <c r="F173" s="14"/>
      <c r="G173" s="15"/>
      <c r="H173" s="13" t="str">
        <f t="shared" si="19"/>
        <v/>
      </c>
      <c r="I173" s="16" t="str">
        <f t="shared" si="20"/>
        <v/>
      </c>
      <c r="J173" s="16" t="str">
        <f t="shared" si="21"/>
        <v/>
      </c>
      <c r="K173" s="16" t="str">
        <f t="shared" si="22"/>
        <v/>
      </c>
      <c r="L173" s="16" t="str">
        <f t="shared" si="23"/>
        <v/>
      </c>
      <c r="M173" s="16" t="str">
        <f t="shared" si="24"/>
        <v/>
      </c>
      <c r="N173" s="11"/>
      <c r="O173" s="16" t="str">
        <f t="shared" si="25"/>
        <v/>
      </c>
      <c r="P173" s="8" t="str">
        <f t="shared" si="26"/>
        <v/>
      </c>
      <c r="Q173" s="17" t="str">
        <f>IF($C173="","",IF(AND(ISNUMBER(IFERROR(INDEX(従業員マスタ!$S$7:$S$26,MATCH($C173,従業員マスタ!$A$7:$A$26,0)),"")),IFERROR(INDEX(従業員マスタ!$S$7:$S$26,MATCH($C173,従業員マスタ!$A$7:$A$26,0)),"")&gt;0,ISNUMBER(IFERROR(INDEX(従業員マスタ!$T$7:$T$26,MATCH($C173,従業員マスタ!$A$7:$A$26,0)),"")),IFERROR(INDEX(従業員マスタ!$T$7:$T$26,MATCH($C173,従業員マスタ!$A$7:$A$26,0)),"")&gt;0),ROUND(IFERROR(INDEX(従業員マスタ!$T$7:$T$26,MATCH($C173,従業員マスタ!$A$7:$A$26,0)),"")/IFERROR(INDEX(従業員マスタ!$S$7:$S$26,MATCH($C173,従業員マスタ!$A$7:$A$26,0)),""),2),設定!$B$11))</f>
        <v/>
      </c>
      <c r="R173" s="6"/>
    </row>
    <row r="174" spans="1:18" ht="17.25" x14ac:dyDescent="0.25">
      <c r="A174" s="12"/>
      <c r="B174" s="6"/>
      <c r="C174" s="13" t="str">
        <f>IF($B174="","",IFERROR(INDEX(従業員マスタ!$A$7:$A$26,MATCH($B174,従業員マスタ!$B$7:$B$26,0)),""))</f>
        <v/>
      </c>
      <c r="D174" s="13" t="str">
        <f t="shared" si="18"/>
        <v/>
      </c>
      <c r="E174" s="14"/>
      <c r="F174" s="14"/>
      <c r="G174" s="15"/>
      <c r="H174" s="13" t="str">
        <f t="shared" si="19"/>
        <v/>
      </c>
      <c r="I174" s="16" t="str">
        <f t="shared" si="20"/>
        <v/>
      </c>
      <c r="J174" s="16" t="str">
        <f t="shared" si="21"/>
        <v/>
      </c>
      <c r="K174" s="16" t="str">
        <f t="shared" si="22"/>
        <v/>
      </c>
      <c r="L174" s="16" t="str">
        <f t="shared" si="23"/>
        <v/>
      </c>
      <c r="M174" s="16" t="str">
        <f t="shared" si="24"/>
        <v/>
      </c>
      <c r="N174" s="11"/>
      <c r="O174" s="16" t="str">
        <f t="shared" si="25"/>
        <v/>
      </c>
      <c r="P174" s="8" t="str">
        <f t="shared" si="26"/>
        <v/>
      </c>
      <c r="Q174" s="17" t="str">
        <f>IF($C174="","",IF(AND(ISNUMBER(IFERROR(INDEX(従業員マスタ!$S$7:$S$26,MATCH($C174,従業員マスタ!$A$7:$A$26,0)),"")),IFERROR(INDEX(従業員マスタ!$S$7:$S$26,MATCH($C174,従業員マスタ!$A$7:$A$26,0)),"")&gt;0,ISNUMBER(IFERROR(INDEX(従業員マスタ!$T$7:$T$26,MATCH($C174,従業員マスタ!$A$7:$A$26,0)),"")),IFERROR(INDEX(従業員マスタ!$T$7:$T$26,MATCH($C174,従業員マスタ!$A$7:$A$26,0)),"")&gt;0),ROUND(IFERROR(INDEX(従業員マスタ!$T$7:$T$26,MATCH($C174,従業員マスタ!$A$7:$A$26,0)),"")/IFERROR(INDEX(従業員マスタ!$S$7:$S$26,MATCH($C174,従業員マスタ!$A$7:$A$26,0)),""),2),設定!$B$11))</f>
        <v/>
      </c>
      <c r="R174" s="6"/>
    </row>
    <row r="175" spans="1:18" ht="17.25" x14ac:dyDescent="0.25">
      <c r="A175" s="12"/>
      <c r="B175" s="6"/>
      <c r="C175" s="13" t="str">
        <f>IF($B175="","",IFERROR(INDEX(従業員マスタ!$A$7:$A$26,MATCH($B175,従業員マスタ!$B$7:$B$26,0)),""))</f>
        <v/>
      </c>
      <c r="D175" s="13" t="str">
        <f t="shared" si="18"/>
        <v/>
      </c>
      <c r="E175" s="14"/>
      <c r="F175" s="14"/>
      <c r="G175" s="15"/>
      <c r="H175" s="13" t="str">
        <f t="shared" si="19"/>
        <v/>
      </c>
      <c r="I175" s="16" t="str">
        <f t="shared" si="20"/>
        <v/>
      </c>
      <c r="J175" s="16" t="str">
        <f t="shared" si="21"/>
        <v/>
      </c>
      <c r="K175" s="16" t="str">
        <f t="shared" si="22"/>
        <v/>
      </c>
      <c r="L175" s="16" t="str">
        <f t="shared" si="23"/>
        <v/>
      </c>
      <c r="M175" s="16" t="str">
        <f t="shared" si="24"/>
        <v/>
      </c>
      <c r="N175" s="11"/>
      <c r="O175" s="16" t="str">
        <f t="shared" si="25"/>
        <v/>
      </c>
      <c r="P175" s="8" t="str">
        <f t="shared" si="26"/>
        <v/>
      </c>
      <c r="Q175" s="17" t="str">
        <f>IF($C175="","",IF(AND(ISNUMBER(IFERROR(INDEX(従業員マスタ!$S$7:$S$26,MATCH($C175,従業員マスタ!$A$7:$A$26,0)),"")),IFERROR(INDEX(従業員マスタ!$S$7:$S$26,MATCH($C175,従業員マスタ!$A$7:$A$26,0)),"")&gt;0,ISNUMBER(IFERROR(INDEX(従業員マスタ!$T$7:$T$26,MATCH($C175,従業員マスタ!$A$7:$A$26,0)),"")),IFERROR(INDEX(従業員マスタ!$T$7:$T$26,MATCH($C175,従業員マスタ!$A$7:$A$26,0)),"")&gt;0),ROUND(IFERROR(INDEX(従業員マスタ!$T$7:$T$26,MATCH($C175,従業員マスタ!$A$7:$A$26,0)),"")/IFERROR(INDEX(従業員マスタ!$S$7:$S$26,MATCH($C175,従業員マスタ!$A$7:$A$26,0)),""),2),設定!$B$11))</f>
        <v/>
      </c>
      <c r="R175" s="6"/>
    </row>
    <row r="176" spans="1:18" ht="17.25" x14ac:dyDescent="0.25">
      <c r="A176" s="12"/>
      <c r="B176" s="6"/>
      <c r="C176" s="13" t="str">
        <f>IF($B176="","",IFERROR(INDEX(従業員マスタ!$A$7:$A$26,MATCH($B176,従業員マスタ!$B$7:$B$26,0)),""))</f>
        <v/>
      </c>
      <c r="D176" s="13" t="str">
        <f t="shared" si="18"/>
        <v/>
      </c>
      <c r="E176" s="14"/>
      <c r="F176" s="14"/>
      <c r="G176" s="15"/>
      <c r="H176" s="13" t="str">
        <f t="shared" si="19"/>
        <v/>
      </c>
      <c r="I176" s="16" t="str">
        <f t="shared" si="20"/>
        <v/>
      </c>
      <c r="J176" s="16" t="str">
        <f t="shared" si="21"/>
        <v/>
      </c>
      <c r="K176" s="16" t="str">
        <f t="shared" si="22"/>
        <v/>
      </c>
      <c r="L176" s="16" t="str">
        <f t="shared" si="23"/>
        <v/>
      </c>
      <c r="M176" s="16" t="str">
        <f t="shared" si="24"/>
        <v/>
      </c>
      <c r="N176" s="11"/>
      <c r="O176" s="16" t="str">
        <f t="shared" si="25"/>
        <v/>
      </c>
      <c r="P176" s="8" t="str">
        <f t="shared" si="26"/>
        <v/>
      </c>
      <c r="Q176" s="17" t="str">
        <f>IF($C176="","",IF(AND(ISNUMBER(IFERROR(INDEX(従業員マスタ!$S$7:$S$26,MATCH($C176,従業員マスタ!$A$7:$A$26,0)),"")),IFERROR(INDEX(従業員マスタ!$S$7:$S$26,MATCH($C176,従業員マスタ!$A$7:$A$26,0)),"")&gt;0,ISNUMBER(IFERROR(INDEX(従業員マスタ!$T$7:$T$26,MATCH($C176,従業員マスタ!$A$7:$A$26,0)),"")),IFERROR(INDEX(従業員マスタ!$T$7:$T$26,MATCH($C176,従業員マスタ!$A$7:$A$26,0)),"")&gt;0),ROUND(IFERROR(INDEX(従業員マスタ!$T$7:$T$26,MATCH($C176,従業員マスタ!$A$7:$A$26,0)),"")/IFERROR(INDEX(従業員マスタ!$S$7:$S$26,MATCH($C176,従業員マスタ!$A$7:$A$26,0)),""),2),設定!$B$11))</f>
        <v/>
      </c>
      <c r="R176" s="6"/>
    </row>
    <row r="177" spans="1:18" ht="17.25" x14ac:dyDescent="0.25">
      <c r="A177" s="12"/>
      <c r="B177" s="6"/>
      <c r="C177" s="13" t="str">
        <f>IF($B177="","",IFERROR(INDEX(従業員マスタ!$A$7:$A$26,MATCH($B177,従業員マスタ!$B$7:$B$26,0)),""))</f>
        <v/>
      </c>
      <c r="D177" s="13" t="str">
        <f t="shared" si="18"/>
        <v/>
      </c>
      <c r="E177" s="14"/>
      <c r="F177" s="14"/>
      <c r="G177" s="15"/>
      <c r="H177" s="13" t="str">
        <f t="shared" si="19"/>
        <v/>
      </c>
      <c r="I177" s="16" t="str">
        <f t="shared" si="20"/>
        <v/>
      </c>
      <c r="J177" s="16" t="str">
        <f t="shared" si="21"/>
        <v/>
      </c>
      <c r="K177" s="16" t="str">
        <f t="shared" si="22"/>
        <v/>
      </c>
      <c r="L177" s="16" t="str">
        <f t="shared" si="23"/>
        <v/>
      </c>
      <c r="M177" s="16" t="str">
        <f t="shared" si="24"/>
        <v/>
      </c>
      <c r="N177" s="11"/>
      <c r="O177" s="16" t="str">
        <f t="shared" si="25"/>
        <v/>
      </c>
      <c r="P177" s="8" t="str">
        <f t="shared" si="26"/>
        <v/>
      </c>
      <c r="Q177" s="17" t="str">
        <f>IF($C177="","",IF(AND(ISNUMBER(IFERROR(INDEX(従業員マスタ!$S$7:$S$26,MATCH($C177,従業員マスタ!$A$7:$A$26,0)),"")),IFERROR(INDEX(従業員マスタ!$S$7:$S$26,MATCH($C177,従業員マスタ!$A$7:$A$26,0)),"")&gt;0,ISNUMBER(IFERROR(INDEX(従業員マスタ!$T$7:$T$26,MATCH($C177,従業員マスタ!$A$7:$A$26,0)),"")),IFERROR(INDEX(従業員マスタ!$T$7:$T$26,MATCH($C177,従業員マスタ!$A$7:$A$26,0)),"")&gt;0),ROUND(IFERROR(INDEX(従業員マスタ!$T$7:$T$26,MATCH($C177,従業員マスタ!$A$7:$A$26,0)),"")/IFERROR(INDEX(従業員マスタ!$S$7:$S$26,MATCH($C177,従業員マスタ!$A$7:$A$26,0)),""),2),設定!$B$11))</f>
        <v/>
      </c>
      <c r="R177" s="6"/>
    </row>
    <row r="178" spans="1:18" ht="17.25" x14ac:dyDescent="0.25">
      <c r="A178" s="12"/>
      <c r="B178" s="6"/>
      <c r="C178" s="13" t="str">
        <f>IF($B178="","",IFERROR(INDEX(従業員マスタ!$A$7:$A$26,MATCH($B178,従業員マスタ!$B$7:$B$26,0)),""))</f>
        <v/>
      </c>
      <c r="D178" s="13" t="str">
        <f t="shared" si="18"/>
        <v/>
      </c>
      <c r="E178" s="14"/>
      <c r="F178" s="14"/>
      <c r="G178" s="15"/>
      <c r="H178" s="13" t="str">
        <f t="shared" si="19"/>
        <v/>
      </c>
      <c r="I178" s="16" t="str">
        <f t="shared" si="20"/>
        <v/>
      </c>
      <c r="J178" s="16" t="str">
        <f t="shared" si="21"/>
        <v/>
      </c>
      <c r="K178" s="16" t="str">
        <f t="shared" si="22"/>
        <v/>
      </c>
      <c r="L178" s="16" t="str">
        <f t="shared" si="23"/>
        <v/>
      </c>
      <c r="M178" s="16" t="str">
        <f t="shared" si="24"/>
        <v/>
      </c>
      <c r="N178" s="11"/>
      <c r="O178" s="16" t="str">
        <f t="shared" si="25"/>
        <v/>
      </c>
      <c r="P178" s="8" t="str">
        <f t="shared" si="26"/>
        <v/>
      </c>
      <c r="Q178" s="17" t="str">
        <f>IF($C178="","",IF(AND(ISNUMBER(IFERROR(INDEX(従業員マスタ!$S$7:$S$26,MATCH($C178,従業員マスタ!$A$7:$A$26,0)),"")),IFERROR(INDEX(従業員マスタ!$S$7:$S$26,MATCH($C178,従業員マスタ!$A$7:$A$26,0)),"")&gt;0,ISNUMBER(IFERROR(INDEX(従業員マスタ!$T$7:$T$26,MATCH($C178,従業員マスタ!$A$7:$A$26,0)),"")),IFERROR(INDEX(従業員マスタ!$T$7:$T$26,MATCH($C178,従業員マスタ!$A$7:$A$26,0)),"")&gt;0),ROUND(IFERROR(INDEX(従業員マスタ!$T$7:$T$26,MATCH($C178,従業員マスタ!$A$7:$A$26,0)),"")/IFERROR(INDEX(従業員マスタ!$S$7:$S$26,MATCH($C178,従業員マスタ!$A$7:$A$26,0)),""),2),設定!$B$11))</f>
        <v/>
      </c>
      <c r="R178" s="6"/>
    </row>
    <row r="179" spans="1:18" ht="17.25" x14ac:dyDescent="0.25">
      <c r="A179" s="12"/>
      <c r="B179" s="6"/>
      <c r="C179" s="13" t="str">
        <f>IF($B179="","",IFERROR(INDEX(従業員マスタ!$A$7:$A$26,MATCH($B179,従業員マスタ!$B$7:$B$26,0)),""))</f>
        <v/>
      </c>
      <c r="D179" s="13" t="str">
        <f t="shared" si="18"/>
        <v/>
      </c>
      <c r="E179" s="14"/>
      <c r="F179" s="14"/>
      <c r="G179" s="15"/>
      <c r="H179" s="13" t="str">
        <f t="shared" si="19"/>
        <v/>
      </c>
      <c r="I179" s="16" t="str">
        <f t="shared" si="20"/>
        <v/>
      </c>
      <c r="J179" s="16" t="str">
        <f t="shared" si="21"/>
        <v/>
      </c>
      <c r="K179" s="16" t="str">
        <f t="shared" si="22"/>
        <v/>
      </c>
      <c r="L179" s="16" t="str">
        <f t="shared" si="23"/>
        <v/>
      </c>
      <c r="M179" s="16" t="str">
        <f t="shared" si="24"/>
        <v/>
      </c>
      <c r="N179" s="11"/>
      <c r="O179" s="16" t="str">
        <f t="shared" si="25"/>
        <v/>
      </c>
      <c r="P179" s="8" t="str">
        <f t="shared" si="26"/>
        <v/>
      </c>
      <c r="Q179" s="17" t="str">
        <f>IF($C179="","",IF(AND(ISNUMBER(IFERROR(INDEX(従業員マスタ!$S$7:$S$26,MATCH($C179,従業員マスタ!$A$7:$A$26,0)),"")),IFERROR(INDEX(従業員マスタ!$S$7:$S$26,MATCH($C179,従業員マスタ!$A$7:$A$26,0)),"")&gt;0,ISNUMBER(IFERROR(INDEX(従業員マスタ!$T$7:$T$26,MATCH($C179,従業員マスタ!$A$7:$A$26,0)),"")),IFERROR(INDEX(従業員マスタ!$T$7:$T$26,MATCH($C179,従業員マスタ!$A$7:$A$26,0)),"")&gt;0),ROUND(IFERROR(INDEX(従業員マスタ!$T$7:$T$26,MATCH($C179,従業員マスタ!$A$7:$A$26,0)),"")/IFERROR(INDEX(従業員マスタ!$S$7:$S$26,MATCH($C179,従業員マスタ!$A$7:$A$26,0)),""),2),設定!$B$11))</f>
        <v/>
      </c>
      <c r="R179" s="6"/>
    </row>
    <row r="180" spans="1:18" ht="17.25" x14ac:dyDescent="0.25">
      <c r="A180" s="12"/>
      <c r="B180" s="6"/>
      <c r="C180" s="13" t="str">
        <f>IF($B180="","",IFERROR(INDEX(従業員マスタ!$A$7:$A$26,MATCH($B180,従業員マスタ!$B$7:$B$26,0)),""))</f>
        <v/>
      </c>
      <c r="D180" s="13" t="str">
        <f t="shared" si="18"/>
        <v/>
      </c>
      <c r="E180" s="14"/>
      <c r="F180" s="14"/>
      <c r="G180" s="15"/>
      <c r="H180" s="13" t="str">
        <f t="shared" si="19"/>
        <v/>
      </c>
      <c r="I180" s="16" t="str">
        <f t="shared" si="20"/>
        <v/>
      </c>
      <c r="J180" s="16" t="str">
        <f t="shared" si="21"/>
        <v/>
      </c>
      <c r="K180" s="16" t="str">
        <f t="shared" si="22"/>
        <v/>
      </c>
      <c r="L180" s="16" t="str">
        <f t="shared" si="23"/>
        <v/>
      </c>
      <c r="M180" s="16" t="str">
        <f t="shared" si="24"/>
        <v/>
      </c>
      <c r="N180" s="11"/>
      <c r="O180" s="16" t="str">
        <f t="shared" si="25"/>
        <v/>
      </c>
      <c r="P180" s="8" t="str">
        <f t="shared" si="26"/>
        <v/>
      </c>
      <c r="Q180" s="17" t="str">
        <f>IF($C180="","",IF(AND(ISNUMBER(IFERROR(INDEX(従業員マスタ!$S$7:$S$26,MATCH($C180,従業員マスタ!$A$7:$A$26,0)),"")),IFERROR(INDEX(従業員マスタ!$S$7:$S$26,MATCH($C180,従業員マスタ!$A$7:$A$26,0)),"")&gt;0,ISNUMBER(IFERROR(INDEX(従業員マスタ!$T$7:$T$26,MATCH($C180,従業員マスタ!$A$7:$A$26,0)),"")),IFERROR(INDEX(従業員マスタ!$T$7:$T$26,MATCH($C180,従業員マスタ!$A$7:$A$26,0)),"")&gt;0),ROUND(IFERROR(INDEX(従業員マスタ!$T$7:$T$26,MATCH($C180,従業員マスタ!$A$7:$A$26,0)),"")/IFERROR(INDEX(従業員マスタ!$S$7:$S$26,MATCH($C180,従業員マスタ!$A$7:$A$26,0)),""),2),設定!$B$11))</f>
        <v/>
      </c>
      <c r="R180" s="6"/>
    </row>
    <row r="181" spans="1:18" ht="17.25" x14ac:dyDescent="0.25">
      <c r="A181" s="12"/>
      <c r="B181" s="6"/>
      <c r="C181" s="13" t="str">
        <f>IF($B181="","",IFERROR(INDEX(従業員マスタ!$A$7:$A$26,MATCH($B181,従業員マスタ!$B$7:$B$26,0)),""))</f>
        <v/>
      </c>
      <c r="D181" s="13" t="str">
        <f t="shared" si="18"/>
        <v/>
      </c>
      <c r="E181" s="14"/>
      <c r="F181" s="14"/>
      <c r="G181" s="15"/>
      <c r="H181" s="13" t="str">
        <f t="shared" si="19"/>
        <v/>
      </c>
      <c r="I181" s="16" t="str">
        <f t="shared" si="20"/>
        <v/>
      </c>
      <c r="J181" s="16" t="str">
        <f t="shared" si="21"/>
        <v/>
      </c>
      <c r="K181" s="16" t="str">
        <f t="shared" si="22"/>
        <v/>
      </c>
      <c r="L181" s="16" t="str">
        <f t="shared" si="23"/>
        <v/>
      </c>
      <c r="M181" s="16" t="str">
        <f t="shared" si="24"/>
        <v/>
      </c>
      <c r="N181" s="11"/>
      <c r="O181" s="16" t="str">
        <f t="shared" si="25"/>
        <v/>
      </c>
      <c r="P181" s="8" t="str">
        <f t="shared" si="26"/>
        <v/>
      </c>
      <c r="Q181" s="17" t="str">
        <f>IF($C181="","",IF(AND(ISNUMBER(IFERROR(INDEX(従業員マスタ!$S$7:$S$26,MATCH($C181,従業員マスタ!$A$7:$A$26,0)),"")),IFERROR(INDEX(従業員マスタ!$S$7:$S$26,MATCH($C181,従業員マスタ!$A$7:$A$26,0)),"")&gt;0,ISNUMBER(IFERROR(INDEX(従業員マスタ!$T$7:$T$26,MATCH($C181,従業員マスタ!$A$7:$A$26,0)),"")),IFERROR(INDEX(従業員マスタ!$T$7:$T$26,MATCH($C181,従業員マスタ!$A$7:$A$26,0)),"")&gt;0),ROUND(IFERROR(INDEX(従業員マスタ!$T$7:$T$26,MATCH($C181,従業員マスタ!$A$7:$A$26,0)),"")/IFERROR(INDEX(従業員マスタ!$S$7:$S$26,MATCH($C181,従業員マスタ!$A$7:$A$26,0)),""),2),設定!$B$11))</f>
        <v/>
      </c>
      <c r="R181" s="6"/>
    </row>
    <row r="182" spans="1:18" ht="17.25" x14ac:dyDescent="0.25">
      <c r="A182" s="12"/>
      <c r="B182" s="6"/>
      <c r="C182" s="13" t="str">
        <f>IF($B182="","",IFERROR(INDEX(従業員マスタ!$A$7:$A$26,MATCH($B182,従業員マスタ!$B$7:$B$26,0)),""))</f>
        <v/>
      </c>
      <c r="D182" s="13" t="str">
        <f t="shared" si="18"/>
        <v/>
      </c>
      <c r="E182" s="14"/>
      <c r="F182" s="14"/>
      <c r="G182" s="15"/>
      <c r="H182" s="13" t="str">
        <f t="shared" si="19"/>
        <v/>
      </c>
      <c r="I182" s="16" t="str">
        <f t="shared" si="20"/>
        <v/>
      </c>
      <c r="J182" s="16" t="str">
        <f t="shared" si="21"/>
        <v/>
      </c>
      <c r="K182" s="16" t="str">
        <f t="shared" si="22"/>
        <v/>
      </c>
      <c r="L182" s="16" t="str">
        <f t="shared" si="23"/>
        <v/>
      </c>
      <c r="M182" s="16" t="str">
        <f t="shared" si="24"/>
        <v/>
      </c>
      <c r="N182" s="11"/>
      <c r="O182" s="16" t="str">
        <f t="shared" si="25"/>
        <v/>
      </c>
      <c r="P182" s="8" t="str">
        <f t="shared" si="26"/>
        <v/>
      </c>
      <c r="Q182" s="17" t="str">
        <f>IF($C182="","",IF(AND(ISNUMBER(IFERROR(INDEX(従業員マスタ!$S$7:$S$26,MATCH($C182,従業員マスタ!$A$7:$A$26,0)),"")),IFERROR(INDEX(従業員マスタ!$S$7:$S$26,MATCH($C182,従業員マスタ!$A$7:$A$26,0)),"")&gt;0,ISNUMBER(IFERROR(INDEX(従業員マスタ!$T$7:$T$26,MATCH($C182,従業員マスタ!$A$7:$A$26,0)),"")),IFERROR(INDEX(従業員マスタ!$T$7:$T$26,MATCH($C182,従業員マスタ!$A$7:$A$26,0)),"")&gt;0),ROUND(IFERROR(INDEX(従業員マスタ!$T$7:$T$26,MATCH($C182,従業員マスタ!$A$7:$A$26,0)),"")/IFERROR(INDEX(従業員マスタ!$S$7:$S$26,MATCH($C182,従業員マスタ!$A$7:$A$26,0)),""),2),設定!$B$11))</f>
        <v/>
      </c>
      <c r="R182" s="6"/>
    </row>
    <row r="183" spans="1:18" ht="17.25" x14ac:dyDescent="0.25">
      <c r="A183" s="12"/>
      <c r="B183" s="6"/>
      <c r="C183" s="13" t="str">
        <f>IF($B183="","",IFERROR(INDEX(従業員マスタ!$A$7:$A$26,MATCH($B183,従業員マスタ!$B$7:$B$26,0)),""))</f>
        <v/>
      </c>
      <c r="D183" s="13" t="str">
        <f t="shared" si="18"/>
        <v/>
      </c>
      <c r="E183" s="14"/>
      <c r="F183" s="14"/>
      <c r="G183" s="15"/>
      <c r="H183" s="13" t="str">
        <f t="shared" si="19"/>
        <v/>
      </c>
      <c r="I183" s="16" t="str">
        <f t="shared" si="20"/>
        <v/>
      </c>
      <c r="J183" s="16" t="str">
        <f t="shared" si="21"/>
        <v/>
      </c>
      <c r="K183" s="16" t="str">
        <f t="shared" si="22"/>
        <v/>
      </c>
      <c r="L183" s="16" t="str">
        <f t="shared" si="23"/>
        <v/>
      </c>
      <c r="M183" s="16" t="str">
        <f t="shared" si="24"/>
        <v/>
      </c>
      <c r="N183" s="11"/>
      <c r="O183" s="16" t="str">
        <f t="shared" si="25"/>
        <v/>
      </c>
      <c r="P183" s="8" t="str">
        <f t="shared" si="26"/>
        <v/>
      </c>
      <c r="Q183" s="17" t="str">
        <f>IF($C183="","",IF(AND(ISNUMBER(IFERROR(INDEX(従業員マスタ!$S$7:$S$26,MATCH($C183,従業員マスタ!$A$7:$A$26,0)),"")),IFERROR(INDEX(従業員マスタ!$S$7:$S$26,MATCH($C183,従業員マスタ!$A$7:$A$26,0)),"")&gt;0,ISNUMBER(IFERROR(INDEX(従業員マスタ!$T$7:$T$26,MATCH($C183,従業員マスタ!$A$7:$A$26,0)),"")),IFERROR(INDEX(従業員マスタ!$T$7:$T$26,MATCH($C183,従業員マスタ!$A$7:$A$26,0)),"")&gt;0),ROUND(IFERROR(INDEX(従業員マスタ!$T$7:$T$26,MATCH($C183,従業員マスタ!$A$7:$A$26,0)),"")/IFERROR(INDEX(従業員マスタ!$S$7:$S$26,MATCH($C183,従業員マスタ!$A$7:$A$26,0)),""),2),設定!$B$11))</f>
        <v/>
      </c>
      <c r="R183" s="6"/>
    </row>
    <row r="184" spans="1:18" ht="17.25" x14ac:dyDescent="0.25">
      <c r="A184" s="12"/>
      <c r="B184" s="6"/>
      <c r="C184" s="13" t="str">
        <f>IF($B184="","",IFERROR(INDEX(従業員マスタ!$A$7:$A$26,MATCH($B184,従業員マスタ!$B$7:$B$26,0)),""))</f>
        <v/>
      </c>
      <c r="D184" s="13" t="str">
        <f t="shared" si="18"/>
        <v/>
      </c>
      <c r="E184" s="14"/>
      <c r="F184" s="14"/>
      <c r="G184" s="15"/>
      <c r="H184" s="13" t="str">
        <f t="shared" si="19"/>
        <v/>
      </c>
      <c r="I184" s="16" t="str">
        <f t="shared" si="20"/>
        <v/>
      </c>
      <c r="J184" s="16" t="str">
        <f t="shared" si="21"/>
        <v/>
      </c>
      <c r="K184" s="16" t="str">
        <f t="shared" si="22"/>
        <v/>
      </c>
      <c r="L184" s="16" t="str">
        <f t="shared" si="23"/>
        <v/>
      </c>
      <c r="M184" s="16" t="str">
        <f t="shared" si="24"/>
        <v/>
      </c>
      <c r="N184" s="11"/>
      <c r="O184" s="16" t="str">
        <f t="shared" si="25"/>
        <v/>
      </c>
      <c r="P184" s="8" t="str">
        <f t="shared" si="26"/>
        <v/>
      </c>
      <c r="Q184" s="17" t="str">
        <f>IF($C184="","",IF(AND(ISNUMBER(IFERROR(INDEX(従業員マスタ!$S$7:$S$26,MATCH($C184,従業員マスタ!$A$7:$A$26,0)),"")),IFERROR(INDEX(従業員マスタ!$S$7:$S$26,MATCH($C184,従業員マスタ!$A$7:$A$26,0)),"")&gt;0,ISNUMBER(IFERROR(INDEX(従業員マスタ!$T$7:$T$26,MATCH($C184,従業員マスタ!$A$7:$A$26,0)),"")),IFERROR(INDEX(従業員マスタ!$T$7:$T$26,MATCH($C184,従業員マスタ!$A$7:$A$26,0)),"")&gt;0),ROUND(IFERROR(INDEX(従業員マスタ!$T$7:$T$26,MATCH($C184,従業員マスタ!$A$7:$A$26,0)),"")/IFERROR(INDEX(従業員マスタ!$S$7:$S$26,MATCH($C184,従業員マスタ!$A$7:$A$26,0)),""),2),設定!$B$11))</f>
        <v/>
      </c>
      <c r="R184" s="6"/>
    </row>
    <row r="185" spans="1:18" ht="17.25" x14ac:dyDescent="0.25">
      <c r="A185" s="12"/>
      <c r="B185" s="6"/>
      <c r="C185" s="13" t="str">
        <f>IF($B185="","",IFERROR(INDEX(従業員マスタ!$A$7:$A$26,MATCH($B185,従業員マスタ!$B$7:$B$26,0)),""))</f>
        <v/>
      </c>
      <c r="D185" s="13" t="str">
        <f t="shared" si="18"/>
        <v/>
      </c>
      <c r="E185" s="14"/>
      <c r="F185" s="14"/>
      <c r="G185" s="15"/>
      <c r="H185" s="13" t="str">
        <f t="shared" si="19"/>
        <v/>
      </c>
      <c r="I185" s="16" t="str">
        <f t="shared" si="20"/>
        <v/>
      </c>
      <c r="J185" s="16" t="str">
        <f t="shared" si="21"/>
        <v/>
      </c>
      <c r="K185" s="16" t="str">
        <f t="shared" si="22"/>
        <v/>
      </c>
      <c r="L185" s="16" t="str">
        <f t="shared" si="23"/>
        <v/>
      </c>
      <c r="M185" s="16" t="str">
        <f t="shared" si="24"/>
        <v/>
      </c>
      <c r="N185" s="11"/>
      <c r="O185" s="16" t="str">
        <f t="shared" si="25"/>
        <v/>
      </c>
      <c r="P185" s="8" t="str">
        <f t="shared" si="26"/>
        <v/>
      </c>
      <c r="Q185" s="17" t="str">
        <f>IF($C185="","",IF(AND(ISNUMBER(IFERROR(INDEX(従業員マスタ!$S$7:$S$26,MATCH($C185,従業員マスタ!$A$7:$A$26,0)),"")),IFERROR(INDEX(従業員マスタ!$S$7:$S$26,MATCH($C185,従業員マスタ!$A$7:$A$26,0)),"")&gt;0,ISNUMBER(IFERROR(INDEX(従業員マスタ!$T$7:$T$26,MATCH($C185,従業員マスタ!$A$7:$A$26,0)),"")),IFERROR(INDEX(従業員マスタ!$T$7:$T$26,MATCH($C185,従業員マスタ!$A$7:$A$26,0)),"")&gt;0),ROUND(IFERROR(INDEX(従業員マスタ!$T$7:$T$26,MATCH($C185,従業員マスタ!$A$7:$A$26,0)),"")/IFERROR(INDEX(従業員マスタ!$S$7:$S$26,MATCH($C185,従業員マスタ!$A$7:$A$26,0)),""),2),設定!$B$11))</f>
        <v/>
      </c>
      <c r="R185" s="6"/>
    </row>
    <row r="186" spans="1:18" ht="17.25" x14ac:dyDescent="0.25">
      <c r="A186" s="12"/>
      <c r="B186" s="6"/>
      <c r="C186" s="13" t="str">
        <f>IF($B186="","",IFERROR(INDEX(従業員マスタ!$A$7:$A$26,MATCH($B186,従業員マスタ!$B$7:$B$26,0)),""))</f>
        <v/>
      </c>
      <c r="D186" s="13" t="str">
        <f t="shared" si="18"/>
        <v/>
      </c>
      <c r="E186" s="14"/>
      <c r="F186" s="14"/>
      <c r="G186" s="15"/>
      <c r="H186" s="13" t="str">
        <f t="shared" si="19"/>
        <v/>
      </c>
      <c r="I186" s="16" t="str">
        <f t="shared" si="20"/>
        <v/>
      </c>
      <c r="J186" s="16" t="str">
        <f t="shared" si="21"/>
        <v/>
      </c>
      <c r="K186" s="16" t="str">
        <f t="shared" si="22"/>
        <v/>
      </c>
      <c r="L186" s="16" t="str">
        <f t="shared" si="23"/>
        <v/>
      </c>
      <c r="M186" s="16" t="str">
        <f t="shared" si="24"/>
        <v/>
      </c>
      <c r="N186" s="11"/>
      <c r="O186" s="16" t="str">
        <f t="shared" si="25"/>
        <v/>
      </c>
      <c r="P186" s="8" t="str">
        <f t="shared" si="26"/>
        <v/>
      </c>
      <c r="Q186" s="17" t="str">
        <f>IF($C186="","",IF(AND(ISNUMBER(IFERROR(INDEX(従業員マスタ!$S$7:$S$26,MATCH($C186,従業員マスタ!$A$7:$A$26,0)),"")),IFERROR(INDEX(従業員マスタ!$S$7:$S$26,MATCH($C186,従業員マスタ!$A$7:$A$26,0)),"")&gt;0,ISNUMBER(IFERROR(INDEX(従業員マスタ!$T$7:$T$26,MATCH($C186,従業員マスタ!$A$7:$A$26,0)),"")),IFERROR(INDEX(従業員マスタ!$T$7:$T$26,MATCH($C186,従業員マスタ!$A$7:$A$26,0)),"")&gt;0),ROUND(IFERROR(INDEX(従業員マスタ!$T$7:$T$26,MATCH($C186,従業員マスタ!$A$7:$A$26,0)),"")/IFERROR(INDEX(従業員マスタ!$S$7:$S$26,MATCH($C186,従業員マスタ!$A$7:$A$26,0)),""),2),設定!$B$11))</f>
        <v/>
      </c>
      <c r="R186" s="6"/>
    </row>
    <row r="187" spans="1:18" ht="17.25" x14ac:dyDescent="0.25">
      <c r="A187" s="12"/>
      <c r="B187" s="6"/>
      <c r="C187" s="13" t="str">
        <f>IF($B187="","",IFERROR(INDEX(従業員マスタ!$A$7:$A$26,MATCH($B187,従業員マスタ!$B$7:$B$26,0)),""))</f>
        <v/>
      </c>
      <c r="D187" s="13" t="str">
        <f t="shared" si="18"/>
        <v/>
      </c>
      <c r="E187" s="14"/>
      <c r="F187" s="14"/>
      <c r="G187" s="15"/>
      <c r="H187" s="13" t="str">
        <f t="shared" si="19"/>
        <v/>
      </c>
      <c r="I187" s="16" t="str">
        <f t="shared" si="20"/>
        <v/>
      </c>
      <c r="J187" s="16" t="str">
        <f t="shared" si="21"/>
        <v/>
      </c>
      <c r="K187" s="16" t="str">
        <f t="shared" si="22"/>
        <v/>
      </c>
      <c r="L187" s="16" t="str">
        <f t="shared" si="23"/>
        <v/>
      </c>
      <c r="M187" s="16" t="str">
        <f t="shared" si="24"/>
        <v/>
      </c>
      <c r="N187" s="11"/>
      <c r="O187" s="16" t="str">
        <f t="shared" si="25"/>
        <v/>
      </c>
      <c r="P187" s="8" t="str">
        <f t="shared" si="26"/>
        <v/>
      </c>
      <c r="Q187" s="17" t="str">
        <f>IF($C187="","",IF(AND(ISNUMBER(IFERROR(INDEX(従業員マスタ!$S$7:$S$26,MATCH($C187,従業員マスタ!$A$7:$A$26,0)),"")),IFERROR(INDEX(従業員マスタ!$S$7:$S$26,MATCH($C187,従業員マスタ!$A$7:$A$26,0)),"")&gt;0,ISNUMBER(IFERROR(INDEX(従業員マスタ!$T$7:$T$26,MATCH($C187,従業員マスタ!$A$7:$A$26,0)),"")),IFERROR(INDEX(従業員マスタ!$T$7:$T$26,MATCH($C187,従業員マスタ!$A$7:$A$26,0)),"")&gt;0),ROUND(IFERROR(INDEX(従業員マスタ!$T$7:$T$26,MATCH($C187,従業員マスタ!$A$7:$A$26,0)),"")/IFERROR(INDEX(従業員マスタ!$S$7:$S$26,MATCH($C187,従業員マスタ!$A$7:$A$26,0)),""),2),設定!$B$11))</f>
        <v/>
      </c>
      <c r="R187" s="6"/>
    </row>
    <row r="188" spans="1:18" ht="17.25" x14ac:dyDescent="0.25">
      <c r="A188" s="12"/>
      <c r="B188" s="6"/>
      <c r="C188" s="13" t="str">
        <f>IF($B188="","",IFERROR(INDEX(従業員マスタ!$A$7:$A$26,MATCH($B188,従業員マスタ!$B$7:$B$26,0)),""))</f>
        <v/>
      </c>
      <c r="D188" s="13" t="str">
        <f t="shared" si="18"/>
        <v/>
      </c>
      <c r="E188" s="14"/>
      <c r="F188" s="14"/>
      <c r="G188" s="15"/>
      <c r="H188" s="13" t="str">
        <f t="shared" si="19"/>
        <v/>
      </c>
      <c r="I188" s="16" t="str">
        <f t="shared" si="20"/>
        <v/>
      </c>
      <c r="J188" s="16" t="str">
        <f t="shared" si="21"/>
        <v/>
      </c>
      <c r="K188" s="16" t="str">
        <f t="shared" si="22"/>
        <v/>
      </c>
      <c r="L188" s="16" t="str">
        <f t="shared" si="23"/>
        <v/>
      </c>
      <c r="M188" s="16" t="str">
        <f t="shared" si="24"/>
        <v/>
      </c>
      <c r="N188" s="11"/>
      <c r="O188" s="16" t="str">
        <f t="shared" si="25"/>
        <v/>
      </c>
      <c r="P188" s="8" t="str">
        <f t="shared" si="26"/>
        <v/>
      </c>
      <c r="Q188" s="17" t="str">
        <f>IF($C188="","",IF(AND(ISNUMBER(IFERROR(INDEX(従業員マスタ!$S$7:$S$26,MATCH($C188,従業員マスタ!$A$7:$A$26,0)),"")),IFERROR(INDEX(従業員マスタ!$S$7:$S$26,MATCH($C188,従業員マスタ!$A$7:$A$26,0)),"")&gt;0,ISNUMBER(IFERROR(INDEX(従業員マスタ!$T$7:$T$26,MATCH($C188,従業員マスタ!$A$7:$A$26,0)),"")),IFERROR(INDEX(従業員マスタ!$T$7:$T$26,MATCH($C188,従業員マスタ!$A$7:$A$26,0)),"")&gt;0),ROUND(IFERROR(INDEX(従業員マスタ!$T$7:$T$26,MATCH($C188,従業員マスタ!$A$7:$A$26,0)),"")/IFERROR(INDEX(従業員マスタ!$S$7:$S$26,MATCH($C188,従業員マスタ!$A$7:$A$26,0)),""),2),設定!$B$11))</f>
        <v/>
      </c>
      <c r="R188" s="6"/>
    </row>
    <row r="189" spans="1:18" ht="17.25" x14ac:dyDescent="0.25">
      <c r="A189" s="12"/>
      <c r="B189" s="6"/>
      <c r="C189" s="13" t="str">
        <f>IF($B189="","",IFERROR(INDEX(従業員マスタ!$A$7:$A$26,MATCH($B189,従業員マスタ!$B$7:$B$26,0)),""))</f>
        <v/>
      </c>
      <c r="D189" s="13" t="str">
        <f t="shared" si="18"/>
        <v/>
      </c>
      <c r="E189" s="14"/>
      <c r="F189" s="14"/>
      <c r="G189" s="15"/>
      <c r="H189" s="13" t="str">
        <f t="shared" si="19"/>
        <v/>
      </c>
      <c r="I189" s="16" t="str">
        <f t="shared" si="20"/>
        <v/>
      </c>
      <c r="J189" s="16" t="str">
        <f t="shared" si="21"/>
        <v/>
      </c>
      <c r="K189" s="16" t="str">
        <f t="shared" si="22"/>
        <v/>
      </c>
      <c r="L189" s="16" t="str">
        <f t="shared" si="23"/>
        <v/>
      </c>
      <c r="M189" s="16" t="str">
        <f t="shared" si="24"/>
        <v/>
      </c>
      <c r="N189" s="11"/>
      <c r="O189" s="16" t="str">
        <f t="shared" si="25"/>
        <v/>
      </c>
      <c r="P189" s="8" t="str">
        <f t="shared" si="26"/>
        <v/>
      </c>
      <c r="Q189" s="17" t="str">
        <f>IF($C189="","",IF(AND(ISNUMBER(IFERROR(INDEX(従業員マスタ!$S$7:$S$26,MATCH($C189,従業員マスタ!$A$7:$A$26,0)),"")),IFERROR(INDEX(従業員マスタ!$S$7:$S$26,MATCH($C189,従業員マスタ!$A$7:$A$26,0)),"")&gt;0,ISNUMBER(IFERROR(INDEX(従業員マスタ!$T$7:$T$26,MATCH($C189,従業員マスタ!$A$7:$A$26,0)),"")),IFERROR(INDEX(従業員マスタ!$T$7:$T$26,MATCH($C189,従業員マスタ!$A$7:$A$26,0)),"")&gt;0),ROUND(IFERROR(INDEX(従業員マスタ!$T$7:$T$26,MATCH($C189,従業員マスタ!$A$7:$A$26,0)),"")/IFERROR(INDEX(従業員マスタ!$S$7:$S$26,MATCH($C189,従業員マスタ!$A$7:$A$26,0)),""),2),設定!$B$11))</f>
        <v/>
      </c>
      <c r="R189" s="6"/>
    </row>
    <row r="190" spans="1:18" ht="17.25" x14ac:dyDescent="0.25">
      <c r="A190" s="12"/>
      <c r="B190" s="6"/>
      <c r="C190" s="13" t="str">
        <f>IF($B190="","",IFERROR(INDEX(従業員マスタ!$A$7:$A$26,MATCH($B190,従業員マスタ!$B$7:$B$26,0)),""))</f>
        <v/>
      </c>
      <c r="D190" s="13" t="str">
        <f t="shared" si="18"/>
        <v/>
      </c>
      <c r="E190" s="14"/>
      <c r="F190" s="14"/>
      <c r="G190" s="15"/>
      <c r="H190" s="13" t="str">
        <f t="shared" si="19"/>
        <v/>
      </c>
      <c r="I190" s="16" t="str">
        <f t="shared" si="20"/>
        <v/>
      </c>
      <c r="J190" s="16" t="str">
        <f t="shared" si="21"/>
        <v/>
      </c>
      <c r="K190" s="16" t="str">
        <f t="shared" si="22"/>
        <v/>
      </c>
      <c r="L190" s="16" t="str">
        <f t="shared" si="23"/>
        <v/>
      </c>
      <c r="M190" s="16" t="str">
        <f t="shared" si="24"/>
        <v/>
      </c>
      <c r="N190" s="11"/>
      <c r="O190" s="16" t="str">
        <f t="shared" si="25"/>
        <v/>
      </c>
      <c r="P190" s="8" t="str">
        <f t="shared" si="26"/>
        <v/>
      </c>
      <c r="Q190" s="17" t="str">
        <f>IF($C190="","",IF(AND(ISNUMBER(IFERROR(INDEX(従業員マスタ!$S$7:$S$26,MATCH($C190,従業員マスタ!$A$7:$A$26,0)),"")),IFERROR(INDEX(従業員マスタ!$S$7:$S$26,MATCH($C190,従業員マスタ!$A$7:$A$26,0)),"")&gt;0,ISNUMBER(IFERROR(INDEX(従業員マスタ!$T$7:$T$26,MATCH($C190,従業員マスタ!$A$7:$A$26,0)),"")),IFERROR(INDEX(従業員マスタ!$T$7:$T$26,MATCH($C190,従業員マスタ!$A$7:$A$26,0)),"")&gt;0),ROUND(IFERROR(INDEX(従業員マスタ!$T$7:$T$26,MATCH($C190,従業員マスタ!$A$7:$A$26,0)),"")/IFERROR(INDEX(従業員マスタ!$S$7:$S$26,MATCH($C190,従業員マスタ!$A$7:$A$26,0)),""),2),設定!$B$11))</f>
        <v/>
      </c>
      <c r="R190" s="6"/>
    </row>
    <row r="191" spans="1:18" ht="17.25" x14ac:dyDescent="0.25">
      <c r="A191" s="12"/>
      <c r="B191" s="6"/>
      <c r="C191" s="13" t="str">
        <f>IF($B191="","",IFERROR(INDEX(従業員マスタ!$A$7:$A$26,MATCH($B191,従業員マスタ!$B$7:$B$26,0)),""))</f>
        <v/>
      </c>
      <c r="D191" s="13" t="str">
        <f t="shared" si="18"/>
        <v/>
      </c>
      <c r="E191" s="14"/>
      <c r="F191" s="14"/>
      <c r="G191" s="15"/>
      <c r="H191" s="13" t="str">
        <f t="shared" si="19"/>
        <v/>
      </c>
      <c r="I191" s="16" t="str">
        <f t="shared" si="20"/>
        <v/>
      </c>
      <c r="J191" s="16" t="str">
        <f t="shared" si="21"/>
        <v/>
      </c>
      <c r="K191" s="16" t="str">
        <f t="shared" si="22"/>
        <v/>
      </c>
      <c r="L191" s="16" t="str">
        <f t="shared" si="23"/>
        <v/>
      </c>
      <c r="M191" s="16" t="str">
        <f t="shared" si="24"/>
        <v/>
      </c>
      <c r="N191" s="11"/>
      <c r="O191" s="16" t="str">
        <f t="shared" si="25"/>
        <v/>
      </c>
      <c r="P191" s="8" t="str">
        <f t="shared" si="26"/>
        <v/>
      </c>
      <c r="Q191" s="17" t="str">
        <f>IF($C191="","",IF(AND(ISNUMBER(IFERROR(INDEX(従業員マスタ!$S$7:$S$26,MATCH($C191,従業員マスタ!$A$7:$A$26,0)),"")),IFERROR(INDEX(従業員マスタ!$S$7:$S$26,MATCH($C191,従業員マスタ!$A$7:$A$26,0)),"")&gt;0,ISNUMBER(IFERROR(INDEX(従業員マスタ!$T$7:$T$26,MATCH($C191,従業員マスタ!$A$7:$A$26,0)),"")),IFERROR(INDEX(従業員マスタ!$T$7:$T$26,MATCH($C191,従業員マスタ!$A$7:$A$26,0)),"")&gt;0),ROUND(IFERROR(INDEX(従業員マスタ!$T$7:$T$26,MATCH($C191,従業員マスタ!$A$7:$A$26,0)),"")/IFERROR(INDEX(従業員マスタ!$S$7:$S$26,MATCH($C191,従業員マスタ!$A$7:$A$26,0)),""),2),設定!$B$11))</f>
        <v/>
      </c>
      <c r="R191" s="6"/>
    </row>
    <row r="192" spans="1:18" ht="17.25" x14ac:dyDescent="0.25">
      <c r="A192" s="12"/>
      <c r="B192" s="6"/>
      <c r="C192" s="13" t="str">
        <f>IF($B192="","",IFERROR(INDEX(従業員マスタ!$A$7:$A$26,MATCH($B192,従業員マスタ!$B$7:$B$26,0)),""))</f>
        <v/>
      </c>
      <c r="D192" s="13" t="str">
        <f t="shared" si="18"/>
        <v/>
      </c>
      <c r="E192" s="14"/>
      <c r="F192" s="14"/>
      <c r="G192" s="15"/>
      <c r="H192" s="13" t="str">
        <f t="shared" si="19"/>
        <v/>
      </c>
      <c r="I192" s="16" t="str">
        <f t="shared" si="20"/>
        <v/>
      </c>
      <c r="J192" s="16" t="str">
        <f t="shared" si="21"/>
        <v/>
      </c>
      <c r="K192" s="16" t="str">
        <f t="shared" si="22"/>
        <v/>
      </c>
      <c r="L192" s="16" t="str">
        <f t="shared" si="23"/>
        <v/>
      </c>
      <c r="M192" s="16" t="str">
        <f t="shared" si="24"/>
        <v/>
      </c>
      <c r="N192" s="11"/>
      <c r="O192" s="16" t="str">
        <f t="shared" si="25"/>
        <v/>
      </c>
      <c r="P192" s="8" t="str">
        <f t="shared" si="26"/>
        <v/>
      </c>
      <c r="Q192" s="17" t="str">
        <f>IF($C192="","",IF(AND(ISNUMBER(IFERROR(INDEX(従業員マスタ!$S$7:$S$26,MATCH($C192,従業員マスタ!$A$7:$A$26,0)),"")),IFERROR(INDEX(従業員マスタ!$S$7:$S$26,MATCH($C192,従業員マスタ!$A$7:$A$26,0)),"")&gt;0,ISNUMBER(IFERROR(INDEX(従業員マスタ!$T$7:$T$26,MATCH($C192,従業員マスタ!$A$7:$A$26,0)),"")),IFERROR(INDEX(従業員マスタ!$T$7:$T$26,MATCH($C192,従業員マスタ!$A$7:$A$26,0)),"")&gt;0),ROUND(IFERROR(INDEX(従業員マスタ!$T$7:$T$26,MATCH($C192,従業員マスタ!$A$7:$A$26,0)),"")/IFERROR(INDEX(従業員マスタ!$S$7:$S$26,MATCH($C192,従業員マスタ!$A$7:$A$26,0)),""),2),設定!$B$11))</f>
        <v/>
      </c>
      <c r="R192" s="6"/>
    </row>
    <row r="193" spans="1:18" ht="17.25" x14ac:dyDescent="0.25">
      <c r="A193" s="12"/>
      <c r="B193" s="6"/>
      <c r="C193" s="13" t="str">
        <f>IF($B193="","",IFERROR(INDEX(従業員マスタ!$A$7:$A$26,MATCH($B193,従業員マスタ!$B$7:$B$26,0)),""))</f>
        <v/>
      </c>
      <c r="D193" s="13" t="str">
        <f t="shared" si="18"/>
        <v/>
      </c>
      <c r="E193" s="14"/>
      <c r="F193" s="14"/>
      <c r="G193" s="15"/>
      <c r="H193" s="13" t="str">
        <f t="shared" si="19"/>
        <v/>
      </c>
      <c r="I193" s="16" t="str">
        <f t="shared" si="20"/>
        <v/>
      </c>
      <c r="J193" s="16" t="str">
        <f t="shared" si="21"/>
        <v/>
      </c>
      <c r="K193" s="16" t="str">
        <f t="shared" si="22"/>
        <v/>
      </c>
      <c r="L193" s="16" t="str">
        <f t="shared" si="23"/>
        <v/>
      </c>
      <c r="M193" s="16" t="str">
        <f t="shared" si="24"/>
        <v/>
      </c>
      <c r="N193" s="11"/>
      <c r="O193" s="16" t="str">
        <f t="shared" si="25"/>
        <v/>
      </c>
      <c r="P193" s="8" t="str">
        <f t="shared" si="26"/>
        <v/>
      </c>
      <c r="Q193" s="17" t="str">
        <f>IF($C193="","",IF(AND(ISNUMBER(IFERROR(INDEX(従業員マスタ!$S$7:$S$26,MATCH($C193,従業員マスタ!$A$7:$A$26,0)),"")),IFERROR(INDEX(従業員マスタ!$S$7:$S$26,MATCH($C193,従業員マスタ!$A$7:$A$26,0)),"")&gt;0,ISNUMBER(IFERROR(INDEX(従業員マスタ!$T$7:$T$26,MATCH($C193,従業員マスタ!$A$7:$A$26,0)),"")),IFERROR(INDEX(従業員マスタ!$T$7:$T$26,MATCH($C193,従業員マスタ!$A$7:$A$26,0)),"")&gt;0),ROUND(IFERROR(INDEX(従業員マスタ!$T$7:$T$26,MATCH($C193,従業員マスタ!$A$7:$A$26,0)),"")/IFERROR(INDEX(従業員マスタ!$S$7:$S$26,MATCH($C193,従業員マスタ!$A$7:$A$26,0)),""),2),設定!$B$11))</f>
        <v/>
      </c>
      <c r="R193" s="6"/>
    </row>
    <row r="194" spans="1:18" ht="17.25" x14ac:dyDescent="0.25">
      <c r="A194" s="12"/>
      <c r="B194" s="6"/>
      <c r="C194" s="13" t="str">
        <f>IF($B194="","",IFERROR(INDEX(従業員マスタ!$A$7:$A$26,MATCH($B194,従業員マスタ!$B$7:$B$26,0)),""))</f>
        <v/>
      </c>
      <c r="D194" s="13" t="str">
        <f t="shared" si="18"/>
        <v/>
      </c>
      <c r="E194" s="14"/>
      <c r="F194" s="14"/>
      <c r="G194" s="15"/>
      <c r="H194" s="13" t="str">
        <f t="shared" si="19"/>
        <v/>
      </c>
      <c r="I194" s="16" t="str">
        <f t="shared" si="20"/>
        <v/>
      </c>
      <c r="J194" s="16" t="str">
        <f t="shared" si="21"/>
        <v/>
      </c>
      <c r="K194" s="16" t="str">
        <f t="shared" si="22"/>
        <v/>
      </c>
      <c r="L194" s="16" t="str">
        <f t="shared" si="23"/>
        <v/>
      </c>
      <c r="M194" s="16" t="str">
        <f t="shared" si="24"/>
        <v/>
      </c>
      <c r="N194" s="11"/>
      <c r="O194" s="16" t="str">
        <f t="shared" si="25"/>
        <v/>
      </c>
      <c r="P194" s="8" t="str">
        <f t="shared" si="26"/>
        <v/>
      </c>
      <c r="Q194" s="17" t="str">
        <f>IF($C194="","",IF(AND(ISNUMBER(IFERROR(INDEX(従業員マスタ!$S$7:$S$26,MATCH($C194,従業員マスタ!$A$7:$A$26,0)),"")),IFERROR(INDEX(従業員マスタ!$S$7:$S$26,MATCH($C194,従業員マスタ!$A$7:$A$26,0)),"")&gt;0,ISNUMBER(IFERROR(INDEX(従業員マスタ!$T$7:$T$26,MATCH($C194,従業員マスタ!$A$7:$A$26,0)),"")),IFERROR(INDEX(従業員マスタ!$T$7:$T$26,MATCH($C194,従業員マスタ!$A$7:$A$26,0)),"")&gt;0),ROUND(IFERROR(INDEX(従業員マスタ!$T$7:$T$26,MATCH($C194,従業員マスタ!$A$7:$A$26,0)),"")/IFERROR(INDEX(従業員マスタ!$S$7:$S$26,MATCH($C194,従業員マスタ!$A$7:$A$26,0)),""),2),設定!$B$11))</f>
        <v/>
      </c>
      <c r="R194" s="6"/>
    </row>
    <row r="195" spans="1:18" ht="17.25" x14ac:dyDescent="0.25">
      <c r="A195" s="12"/>
      <c r="B195" s="6"/>
      <c r="C195" s="13" t="str">
        <f>IF($B195="","",IFERROR(INDEX(従業員マスタ!$A$7:$A$26,MATCH($B195,従業員マスタ!$B$7:$B$26,0)),""))</f>
        <v/>
      </c>
      <c r="D195" s="13" t="str">
        <f t="shared" si="18"/>
        <v/>
      </c>
      <c r="E195" s="14"/>
      <c r="F195" s="14"/>
      <c r="G195" s="15"/>
      <c r="H195" s="13" t="str">
        <f t="shared" si="19"/>
        <v/>
      </c>
      <c r="I195" s="16" t="str">
        <f t="shared" si="20"/>
        <v/>
      </c>
      <c r="J195" s="16" t="str">
        <f t="shared" si="21"/>
        <v/>
      </c>
      <c r="K195" s="16" t="str">
        <f t="shared" si="22"/>
        <v/>
      </c>
      <c r="L195" s="16" t="str">
        <f t="shared" si="23"/>
        <v/>
      </c>
      <c r="M195" s="16" t="str">
        <f t="shared" si="24"/>
        <v/>
      </c>
      <c r="N195" s="11"/>
      <c r="O195" s="16" t="str">
        <f t="shared" si="25"/>
        <v/>
      </c>
      <c r="P195" s="8" t="str">
        <f t="shared" si="26"/>
        <v/>
      </c>
      <c r="Q195" s="17" t="str">
        <f>IF($C195="","",IF(AND(ISNUMBER(IFERROR(INDEX(従業員マスタ!$S$7:$S$26,MATCH($C195,従業員マスタ!$A$7:$A$26,0)),"")),IFERROR(INDEX(従業員マスタ!$S$7:$S$26,MATCH($C195,従業員マスタ!$A$7:$A$26,0)),"")&gt;0,ISNUMBER(IFERROR(INDEX(従業員マスタ!$T$7:$T$26,MATCH($C195,従業員マスタ!$A$7:$A$26,0)),"")),IFERROR(INDEX(従業員マスタ!$T$7:$T$26,MATCH($C195,従業員マスタ!$A$7:$A$26,0)),"")&gt;0),ROUND(IFERROR(INDEX(従業員マスタ!$T$7:$T$26,MATCH($C195,従業員マスタ!$A$7:$A$26,0)),"")/IFERROR(INDEX(従業員マスタ!$S$7:$S$26,MATCH($C195,従業員マスタ!$A$7:$A$26,0)),""),2),設定!$B$11))</f>
        <v/>
      </c>
      <c r="R195" s="6"/>
    </row>
    <row r="196" spans="1:18" ht="17.25" x14ac:dyDescent="0.25">
      <c r="A196" s="12"/>
      <c r="B196" s="6"/>
      <c r="C196" s="13" t="str">
        <f>IF($B196="","",IFERROR(INDEX(従業員マスタ!$A$7:$A$26,MATCH($B196,従業員マスタ!$B$7:$B$26,0)),""))</f>
        <v/>
      </c>
      <c r="D196" s="13" t="str">
        <f t="shared" si="18"/>
        <v/>
      </c>
      <c r="E196" s="14"/>
      <c r="F196" s="14"/>
      <c r="G196" s="15"/>
      <c r="H196" s="13" t="str">
        <f t="shared" si="19"/>
        <v/>
      </c>
      <c r="I196" s="16" t="str">
        <f t="shared" si="20"/>
        <v/>
      </c>
      <c r="J196" s="16" t="str">
        <f t="shared" si="21"/>
        <v/>
      </c>
      <c r="K196" s="16" t="str">
        <f t="shared" si="22"/>
        <v/>
      </c>
      <c r="L196" s="16" t="str">
        <f t="shared" si="23"/>
        <v/>
      </c>
      <c r="M196" s="16" t="str">
        <f t="shared" si="24"/>
        <v/>
      </c>
      <c r="N196" s="11"/>
      <c r="O196" s="16" t="str">
        <f t="shared" si="25"/>
        <v/>
      </c>
      <c r="P196" s="8" t="str">
        <f t="shared" si="26"/>
        <v/>
      </c>
      <c r="Q196" s="17" t="str">
        <f>IF($C196="","",IF(AND(ISNUMBER(IFERROR(INDEX(従業員マスタ!$S$7:$S$26,MATCH($C196,従業員マスタ!$A$7:$A$26,0)),"")),IFERROR(INDEX(従業員マスタ!$S$7:$S$26,MATCH($C196,従業員マスタ!$A$7:$A$26,0)),"")&gt;0,ISNUMBER(IFERROR(INDEX(従業員マスタ!$T$7:$T$26,MATCH($C196,従業員マスタ!$A$7:$A$26,0)),"")),IFERROR(INDEX(従業員マスタ!$T$7:$T$26,MATCH($C196,従業員マスタ!$A$7:$A$26,0)),"")&gt;0),ROUND(IFERROR(INDEX(従業員マスタ!$T$7:$T$26,MATCH($C196,従業員マスタ!$A$7:$A$26,0)),"")/IFERROR(INDEX(従業員マスタ!$S$7:$S$26,MATCH($C196,従業員マスタ!$A$7:$A$26,0)),""),2),設定!$B$11))</f>
        <v/>
      </c>
      <c r="R196" s="6"/>
    </row>
    <row r="197" spans="1:18" ht="17.25" x14ac:dyDescent="0.25">
      <c r="A197" s="12"/>
      <c r="B197" s="6"/>
      <c r="C197" s="13" t="str">
        <f>IF($B197="","",IFERROR(INDEX(従業員マスタ!$A$7:$A$26,MATCH($B197,従業員マスタ!$B$7:$B$26,0)),""))</f>
        <v/>
      </c>
      <c r="D197" s="13" t="str">
        <f t="shared" si="18"/>
        <v/>
      </c>
      <c r="E197" s="14"/>
      <c r="F197" s="14"/>
      <c r="G197" s="15"/>
      <c r="H197" s="13" t="str">
        <f t="shared" si="19"/>
        <v/>
      </c>
      <c r="I197" s="16" t="str">
        <f t="shared" si="20"/>
        <v/>
      </c>
      <c r="J197" s="16" t="str">
        <f t="shared" si="21"/>
        <v/>
      </c>
      <c r="K197" s="16" t="str">
        <f t="shared" si="22"/>
        <v/>
      </c>
      <c r="L197" s="16" t="str">
        <f t="shared" si="23"/>
        <v/>
      </c>
      <c r="M197" s="16" t="str">
        <f t="shared" si="24"/>
        <v/>
      </c>
      <c r="N197" s="11"/>
      <c r="O197" s="16" t="str">
        <f t="shared" si="25"/>
        <v/>
      </c>
      <c r="P197" s="8" t="str">
        <f t="shared" si="26"/>
        <v/>
      </c>
      <c r="Q197" s="17" t="str">
        <f>IF($C197="","",IF(AND(ISNUMBER(IFERROR(INDEX(従業員マスタ!$S$7:$S$26,MATCH($C197,従業員マスタ!$A$7:$A$26,0)),"")),IFERROR(INDEX(従業員マスタ!$S$7:$S$26,MATCH($C197,従業員マスタ!$A$7:$A$26,0)),"")&gt;0,ISNUMBER(IFERROR(INDEX(従業員マスタ!$T$7:$T$26,MATCH($C197,従業員マスタ!$A$7:$A$26,0)),"")),IFERROR(INDEX(従業員マスタ!$T$7:$T$26,MATCH($C197,従業員マスタ!$A$7:$A$26,0)),"")&gt;0),ROUND(IFERROR(INDEX(従業員マスタ!$T$7:$T$26,MATCH($C197,従業員マスタ!$A$7:$A$26,0)),"")/IFERROR(INDEX(従業員マスタ!$S$7:$S$26,MATCH($C197,従業員マスタ!$A$7:$A$26,0)),""),2),設定!$B$11))</f>
        <v/>
      </c>
      <c r="R197" s="6"/>
    </row>
    <row r="198" spans="1:18" ht="17.25" x14ac:dyDescent="0.25">
      <c r="A198" s="12"/>
      <c r="B198" s="6"/>
      <c r="C198" s="13" t="str">
        <f>IF($B198="","",IFERROR(INDEX(従業員マスタ!$A$7:$A$26,MATCH($B198,従業員マスタ!$B$7:$B$26,0)),""))</f>
        <v/>
      </c>
      <c r="D198" s="13" t="str">
        <f t="shared" si="18"/>
        <v/>
      </c>
      <c r="E198" s="14"/>
      <c r="F198" s="14"/>
      <c r="G198" s="15"/>
      <c r="H198" s="13" t="str">
        <f t="shared" si="19"/>
        <v/>
      </c>
      <c r="I198" s="16" t="str">
        <f t="shared" si="20"/>
        <v/>
      </c>
      <c r="J198" s="16" t="str">
        <f t="shared" si="21"/>
        <v/>
      </c>
      <c r="K198" s="16" t="str">
        <f t="shared" si="22"/>
        <v/>
      </c>
      <c r="L198" s="16" t="str">
        <f t="shared" si="23"/>
        <v/>
      </c>
      <c r="M198" s="16" t="str">
        <f t="shared" si="24"/>
        <v/>
      </c>
      <c r="N198" s="11"/>
      <c r="O198" s="16" t="str">
        <f t="shared" si="25"/>
        <v/>
      </c>
      <c r="P198" s="8" t="str">
        <f t="shared" si="26"/>
        <v/>
      </c>
      <c r="Q198" s="17" t="str">
        <f>IF($C198="","",IF(AND(ISNUMBER(IFERROR(INDEX(従業員マスタ!$S$7:$S$26,MATCH($C198,従業員マスタ!$A$7:$A$26,0)),"")),IFERROR(INDEX(従業員マスタ!$S$7:$S$26,MATCH($C198,従業員マスタ!$A$7:$A$26,0)),"")&gt;0,ISNUMBER(IFERROR(INDEX(従業員マスタ!$T$7:$T$26,MATCH($C198,従業員マスタ!$A$7:$A$26,0)),"")),IFERROR(INDEX(従業員マスタ!$T$7:$T$26,MATCH($C198,従業員マスタ!$A$7:$A$26,0)),"")&gt;0),ROUND(IFERROR(INDEX(従業員マスタ!$T$7:$T$26,MATCH($C198,従業員マスタ!$A$7:$A$26,0)),"")/IFERROR(INDEX(従業員マスタ!$S$7:$S$26,MATCH($C198,従業員マスタ!$A$7:$A$26,0)),""),2),設定!$B$11))</f>
        <v/>
      </c>
      <c r="R198" s="6"/>
    </row>
    <row r="199" spans="1:18" ht="17.25" x14ac:dyDescent="0.25">
      <c r="A199" s="12"/>
      <c r="B199" s="6"/>
      <c r="C199" s="13" t="str">
        <f>IF($B199="","",IFERROR(INDEX(従業員マスタ!$A$7:$A$26,MATCH($B199,従業員マスタ!$B$7:$B$26,0)),""))</f>
        <v/>
      </c>
      <c r="D199" s="13" t="str">
        <f t="shared" ref="D199:D262" si="27">IF($A199="","",CHOOSE(WEEKDAY($A199),"日","月","火","水","木","金","土"))</f>
        <v/>
      </c>
      <c r="E199" s="14"/>
      <c r="F199" s="14"/>
      <c r="G199" s="15"/>
      <c r="H199" s="13" t="str">
        <f t="shared" ref="H199:H262" si="28">IF(OR($E199="",$F199=""),"",IF($F199&lt;$E199,1,0))</f>
        <v/>
      </c>
      <c r="I199" s="16" t="str">
        <f t="shared" ref="I199:I262" si="29">IF(OR($E199="",$F199=""),"",ROUND(($F199+$H199-$E199)*24-IF($G199="",0,$G199)/60,2))</f>
        <v/>
      </c>
      <c r="J199" s="16" t="str">
        <f t="shared" ref="J199:J262" si="30">IF($I199="","",IF($N199="法定休日",0,MIN($I199,$Q199)))</f>
        <v/>
      </c>
      <c r="K199" s="16" t="str">
        <f t="shared" ref="K199:K262" si="31">IF($I199="","",IF($N199="法定休日",0,MIN(MAX($I199-$Q199,0),MAX(8-$Q199,0))))</f>
        <v/>
      </c>
      <c r="L199" s="16" t="str">
        <f t="shared" ref="L199:L262" si="32">IF($I199="","",IF($N199="法定休日",0,MAX($I199-MAX($Q199,8),0)))</f>
        <v/>
      </c>
      <c r="M199" s="16" t="str">
        <f t="shared" ref="M199:M262" si="33">IF(OR($E199="",$F199=""),"",ROUND(MAX(0,MIN($F199+$H199,29/24)-MAX($E199,22/24))*24,2))</f>
        <v/>
      </c>
      <c r="N199" s="11"/>
      <c r="O199" s="16" t="str">
        <f t="shared" ref="O199:O262" si="34">IF($I199="","",IF($N199="法定休日",$I199,0))</f>
        <v/>
      </c>
      <c r="P199" s="8" t="str">
        <f t="shared" ref="P199:P262" si="35">IF(OR($C199="",$A199=""),"",$C199&amp;"-"&amp;TEXT($A199,"yyyymmdd"))</f>
        <v/>
      </c>
      <c r="Q199" s="17" t="str">
        <f>IF($C199="","",IF(AND(ISNUMBER(IFERROR(INDEX(従業員マスタ!$S$7:$S$26,MATCH($C199,従業員マスタ!$A$7:$A$26,0)),"")),IFERROR(INDEX(従業員マスタ!$S$7:$S$26,MATCH($C199,従業員マスタ!$A$7:$A$26,0)),"")&gt;0,ISNUMBER(IFERROR(INDEX(従業員マスタ!$T$7:$T$26,MATCH($C199,従業員マスタ!$A$7:$A$26,0)),"")),IFERROR(INDEX(従業員マスタ!$T$7:$T$26,MATCH($C199,従業員マスタ!$A$7:$A$26,0)),"")&gt;0),ROUND(IFERROR(INDEX(従業員マスタ!$T$7:$T$26,MATCH($C199,従業員マスタ!$A$7:$A$26,0)),"")/IFERROR(INDEX(従業員マスタ!$S$7:$S$26,MATCH($C199,従業員マスタ!$A$7:$A$26,0)),""),2),設定!$B$11))</f>
        <v/>
      </c>
      <c r="R199" s="6"/>
    </row>
    <row r="200" spans="1:18" ht="17.25" x14ac:dyDescent="0.25">
      <c r="A200" s="12"/>
      <c r="B200" s="6"/>
      <c r="C200" s="13" t="str">
        <f>IF($B200="","",IFERROR(INDEX(従業員マスタ!$A$7:$A$26,MATCH($B200,従業員マスタ!$B$7:$B$26,0)),""))</f>
        <v/>
      </c>
      <c r="D200" s="13" t="str">
        <f t="shared" si="27"/>
        <v/>
      </c>
      <c r="E200" s="14"/>
      <c r="F200" s="14"/>
      <c r="G200" s="15"/>
      <c r="H200" s="13" t="str">
        <f t="shared" si="28"/>
        <v/>
      </c>
      <c r="I200" s="16" t="str">
        <f t="shared" si="29"/>
        <v/>
      </c>
      <c r="J200" s="16" t="str">
        <f t="shared" si="30"/>
        <v/>
      </c>
      <c r="K200" s="16" t="str">
        <f t="shared" si="31"/>
        <v/>
      </c>
      <c r="L200" s="16" t="str">
        <f t="shared" si="32"/>
        <v/>
      </c>
      <c r="M200" s="16" t="str">
        <f t="shared" si="33"/>
        <v/>
      </c>
      <c r="N200" s="11"/>
      <c r="O200" s="16" t="str">
        <f t="shared" si="34"/>
        <v/>
      </c>
      <c r="P200" s="8" t="str">
        <f t="shared" si="35"/>
        <v/>
      </c>
      <c r="Q200" s="17" t="str">
        <f>IF($C200="","",IF(AND(ISNUMBER(IFERROR(INDEX(従業員マスタ!$S$7:$S$26,MATCH($C200,従業員マスタ!$A$7:$A$26,0)),"")),IFERROR(INDEX(従業員マスタ!$S$7:$S$26,MATCH($C200,従業員マスタ!$A$7:$A$26,0)),"")&gt;0,ISNUMBER(IFERROR(INDEX(従業員マスタ!$T$7:$T$26,MATCH($C200,従業員マスタ!$A$7:$A$26,0)),"")),IFERROR(INDEX(従業員マスタ!$T$7:$T$26,MATCH($C200,従業員マスタ!$A$7:$A$26,0)),"")&gt;0),ROUND(IFERROR(INDEX(従業員マスタ!$T$7:$T$26,MATCH($C200,従業員マスタ!$A$7:$A$26,0)),"")/IFERROR(INDEX(従業員マスタ!$S$7:$S$26,MATCH($C200,従業員マスタ!$A$7:$A$26,0)),""),2),設定!$B$11))</f>
        <v/>
      </c>
      <c r="R200" s="6"/>
    </row>
    <row r="201" spans="1:18" ht="17.25" x14ac:dyDescent="0.25">
      <c r="A201" s="12"/>
      <c r="B201" s="6"/>
      <c r="C201" s="13" t="str">
        <f>IF($B201="","",IFERROR(INDEX(従業員マスタ!$A$7:$A$26,MATCH($B201,従業員マスタ!$B$7:$B$26,0)),""))</f>
        <v/>
      </c>
      <c r="D201" s="13" t="str">
        <f t="shared" si="27"/>
        <v/>
      </c>
      <c r="E201" s="14"/>
      <c r="F201" s="14"/>
      <c r="G201" s="15"/>
      <c r="H201" s="13" t="str">
        <f t="shared" si="28"/>
        <v/>
      </c>
      <c r="I201" s="16" t="str">
        <f t="shared" si="29"/>
        <v/>
      </c>
      <c r="J201" s="16" t="str">
        <f t="shared" si="30"/>
        <v/>
      </c>
      <c r="K201" s="16" t="str">
        <f t="shared" si="31"/>
        <v/>
      </c>
      <c r="L201" s="16" t="str">
        <f t="shared" si="32"/>
        <v/>
      </c>
      <c r="M201" s="16" t="str">
        <f t="shared" si="33"/>
        <v/>
      </c>
      <c r="N201" s="11"/>
      <c r="O201" s="16" t="str">
        <f t="shared" si="34"/>
        <v/>
      </c>
      <c r="P201" s="8" t="str">
        <f t="shared" si="35"/>
        <v/>
      </c>
      <c r="Q201" s="17" t="str">
        <f>IF($C201="","",IF(AND(ISNUMBER(IFERROR(INDEX(従業員マスタ!$S$7:$S$26,MATCH($C201,従業員マスタ!$A$7:$A$26,0)),"")),IFERROR(INDEX(従業員マスタ!$S$7:$S$26,MATCH($C201,従業員マスタ!$A$7:$A$26,0)),"")&gt;0,ISNUMBER(IFERROR(INDEX(従業員マスタ!$T$7:$T$26,MATCH($C201,従業員マスタ!$A$7:$A$26,0)),"")),IFERROR(INDEX(従業員マスタ!$T$7:$T$26,MATCH($C201,従業員マスタ!$A$7:$A$26,0)),"")&gt;0),ROUND(IFERROR(INDEX(従業員マスタ!$T$7:$T$26,MATCH($C201,従業員マスタ!$A$7:$A$26,0)),"")/IFERROR(INDEX(従業員マスタ!$S$7:$S$26,MATCH($C201,従業員マスタ!$A$7:$A$26,0)),""),2),設定!$B$11))</f>
        <v/>
      </c>
      <c r="R201" s="6"/>
    </row>
    <row r="202" spans="1:18" ht="17.25" x14ac:dyDescent="0.25">
      <c r="A202" s="12"/>
      <c r="B202" s="6"/>
      <c r="C202" s="13" t="str">
        <f>IF($B202="","",IFERROR(INDEX(従業員マスタ!$A$7:$A$26,MATCH($B202,従業員マスタ!$B$7:$B$26,0)),""))</f>
        <v/>
      </c>
      <c r="D202" s="13" t="str">
        <f t="shared" si="27"/>
        <v/>
      </c>
      <c r="E202" s="14"/>
      <c r="F202" s="14"/>
      <c r="G202" s="15"/>
      <c r="H202" s="13" t="str">
        <f t="shared" si="28"/>
        <v/>
      </c>
      <c r="I202" s="16" t="str">
        <f t="shared" si="29"/>
        <v/>
      </c>
      <c r="J202" s="16" t="str">
        <f t="shared" si="30"/>
        <v/>
      </c>
      <c r="K202" s="16" t="str">
        <f t="shared" si="31"/>
        <v/>
      </c>
      <c r="L202" s="16" t="str">
        <f t="shared" si="32"/>
        <v/>
      </c>
      <c r="M202" s="16" t="str">
        <f t="shared" si="33"/>
        <v/>
      </c>
      <c r="N202" s="11"/>
      <c r="O202" s="16" t="str">
        <f t="shared" si="34"/>
        <v/>
      </c>
      <c r="P202" s="8" t="str">
        <f t="shared" si="35"/>
        <v/>
      </c>
      <c r="Q202" s="17" t="str">
        <f>IF($C202="","",IF(AND(ISNUMBER(IFERROR(INDEX(従業員マスタ!$S$7:$S$26,MATCH($C202,従業員マスタ!$A$7:$A$26,0)),"")),IFERROR(INDEX(従業員マスタ!$S$7:$S$26,MATCH($C202,従業員マスタ!$A$7:$A$26,0)),"")&gt;0,ISNUMBER(IFERROR(INDEX(従業員マスタ!$T$7:$T$26,MATCH($C202,従業員マスタ!$A$7:$A$26,0)),"")),IFERROR(INDEX(従業員マスタ!$T$7:$T$26,MATCH($C202,従業員マスタ!$A$7:$A$26,0)),"")&gt;0),ROUND(IFERROR(INDEX(従業員マスタ!$T$7:$T$26,MATCH($C202,従業員マスタ!$A$7:$A$26,0)),"")/IFERROR(INDEX(従業員マスタ!$S$7:$S$26,MATCH($C202,従業員マスタ!$A$7:$A$26,0)),""),2),設定!$B$11))</f>
        <v/>
      </c>
      <c r="R202" s="6"/>
    </row>
    <row r="203" spans="1:18" ht="17.25" x14ac:dyDescent="0.25">
      <c r="A203" s="12"/>
      <c r="B203" s="6"/>
      <c r="C203" s="13" t="str">
        <f>IF($B203="","",IFERROR(INDEX(従業員マスタ!$A$7:$A$26,MATCH($B203,従業員マスタ!$B$7:$B$26,0)),""))</f>
        <v/>
      </c>
      <c r="D203" s="13" t="str">
        <f t="shared" si="27"/>
        <v/>
      </c>
      <c r="E203" s="14"/>
      <c r="F203" s="14"/>
      <c r="G203" s="15"/>
      <c r="H203" s="13" t="str">
        <f t="shared" si="28"/>
        <v/>
      </c>
      <c r="I203" s="16" t="str">
        <f t="shared" si="29"/>
        <v/>
      </c>
      <c r="J203" s="16" t="str">
        <f t="shared" si="30"/>
        <v/>
      </c>
      <c r="K203" s="16" t="str">
        <f t="shared" si="31"/>
        <v/>
      </c>
      <c r="L203" s="16" t="str">
        <f t="shared" si="32"/>
        <v/>
      </c>
      <c r="M203" s="16" t="str">
        <f t="shared" si="33"/>
        <v/>
      </c>
      <c r="N203" s="11"/>
      <c r="O203" s="16" t="str">
        <f t="shared" si="34"/>
        <v/>
      </c>
      <c r="P203" s="8" t="str">
        <f t="shared" si="35"/>
        <v/>
      </c>
      <c r="Q203" s="17" t="str">
        <f>IF($C203="","",IF(AND(ISNUMBER(IFERROR(INDEX(従業員マスタ!$S$7:$S$26,MATCH($C203,従業員マスタ!$A$7:$A$26,0)),"")),IFERROR(INDEX(従業員マスタ!$S$7:$S$26,MATCH($C203,従業員マスタ!$A$7:$A$26,0)),"")&gt;0,ISNUMBER(IFERROR(INDEX(従業員マスタ!$T$7:$T$26,MATCH($C203,従業員マスタ!$A$7:$A$26,0)),"")),IFERROR(INDEX(従業員マスタ!$T$7:$T$26,MATCH($C203,従業員マスタ!$A$7:$A$26,0)),"")&gt;0),ROUND(IFERROR(INDEX(従業員マスタ!$T$7:$T$26,MATCH($C203,従業員マスタ!$A$7:$A$26,0)),"")/IFERROR(INDEX(従業員マスタ!$S$7:$S$26,MATCH($C203,従業員マスタ!$A$7:$A$26,0)),""),2),設定!$B$11))</f>
        <v/>
      </c>
      <c r="R203" s="6"/>
    </row>
    <row r="204" spans="1:18" ht="17.25" x14ac:dyDescent="0.25">
      <c r="A204" s="12"/>
      <c r="B204" s="6"/>
      <c r="C204" s="13" t="str">
        <f>IF($B204="","",IFERROR(INDEX(従業員マスタ!$A$7:$A$26,MATCH($B204,従業員マスタ!$B$7:$B$26,0)),""))</f>
        <v/>
      </c>
      <c r="D204" s="13" t="str">
        <f t="shared" si="27"/>
        <v/>
      </c>
      <c r="E204" s="14"/>
      <c r="F204" s="14"/>
      <c r="G204" s="15"/>
      <c r="H204" s="13" t="str">
        <f t="shared" si="28"/>
        <v/>
      </c>
      <c r="I204" s="16" t="str">
        <f t="shared" si="29"/>
        <v/>
      </c>
      <c r="J204" s="16" t="str">
        <f t="shared" si="30"/>
        <v/>
      </c>
      <c r="K204" s="16" t="str">
        <f t="shared" si="31"/>
        <v/>
      </c>
      <c r="L204" s="16" t="str">
        <f t="shared" si="32"/>
        <v/>
      </c>
      <c r="M204" s="16" t="str">
        <f t="shared" si="33"/>
        <v/>
      </c>
      <c r="N204" s="11"/>
      <c r="O204" s="16" t="str">
        <f t="shared" si="34"/>
        <v/>
      </c>
      <c r="P204" s="8" t="str">
        <f t="shared" si="35"/>
        <v/>
      </c>
      <c r="Q204" s="17" t="str">
        <f>IF($C204="","",IF(AND(ISNUMBER(IFERROR(INDEX(従業員マスタ!$S$7:$S$26,MATCH($C204,従業員マスタ!$A$7:$A$26,0)),"")),IFERROR(INDEX(従業員マスタ!$S$7:$S$26,MATCH($C204,従業員マスタ!$A$7:$A$26,0)),"")&gt;0,ISNUMBER(IFERROR(INDEX(従業員マスタ!$T$7:$T$26,MATCH($C204,従業員マスタ!$A$7:$A$26,0)),"")),IFERROR(INDEX(従業員マスタ!$T$7:$T$26,MATCH($C204,従業員マスタ!$A$7:$A$26,0)),"")&gt;0),ROUND(IFERROR(INDEX(従業員マスタ!$T$7:$T$26,MATCH($C204,従業員マスタ!$A$7:$A$26,0)),"")/IFERROR(INDEX(従業員マスタ!$S$7:$S$26,MATCH($C204,従業員マスタ!$A$7:$A$26,0)),""),2),設定!$B$11))</f>
        <v/>
      </c>
      <c r="R204" s="6"/>
    </row>
    <row r="205" spans="1:18" ht="17.25" x14ac:dyDescent="0.25">
      <c r="A205" s="12"/>
      <c r="B205" s="6"/>
      <c r="C205" s="13" t="str">
        <f>IF($B205="","",IFERROR(INDEX(従業員マスタ!$A$7:$A$26,MATCH($B205,従業員マスタ!$B$7:$B$26,0)),""))</f>
        <v/>
      </c>
      <c r="D205" s="13" t="str">
        <f t="shared" si="27"/>
        <v/>
      </c>
      <c r="E205" s="14"/>
      <c r="F205" s="14"/>
      <c r="G205" s="15"/>
      <c r="H205" s="13" t="str">
        <f t="shared" si="28"/>
        <v/>
      </c>
      <c r="I205" s="16" t="str">
        <f t="shared" si="29"/>
        <v/>
      </c>
      <c r="J205" s="16" t="str">
        <f t="shared" si="30"/>
        <v/>
      </c>
      <c r="K205" s="16" t="str">
        <f t="shared" si="31"/>
        <v/>
      </c>
      <c r="L205" s="16" t="str">
        <f t="shared" si="32"/>
        <v/>
      </c>
      <c r="M205" s="16" t="str">
        <f t="shared" si="33"/>
        <v/>
      </c>
      <c r="N205" s="11"/>
      <c r="O205" s="16" t="str">
        <f t="shared" si="34"/>
        <v/>
      </c>
      <c r="P205" s="8" t="str">
        <f t="shared" si="35"/>
        <v/>
      </c>
      <c r="Q205" s="17" t="str">
        <f>IF($C205="","",IF(AND(ISNUMBER(IFERROR(INDEX(従業員マスタ!$S$7:$S$26,MATCH($C205,従業員マスタ!$A$7:$A$26,0)),"")),IFERROR(INDEX(従業員マスタ!$S$7:$S$26,MATCH($C205,従業員マスタ!$A$7:$A$26,0)),"")&gt;0,ISNUMBER(IFERROR(INDEX(従業員マスタ!$T$7:$T$26,MATCH($C205,従業員マスタ!$A$7:$A$26,0)),"")),IFERROR(INDEX(従業員マスタ!$T$7:$T$26,MATCH($C205,従業員マスタ!$A$7:$A$26,0)),"")&gt;0),ROUND(IFERROR(INDEX(従業員マスタ!$T$7:$T$26,MATCH($C205,従業員マスタ!$A$7:$A$26,0)),"")/IFERROR(INDEX(従業員マスタ!$S$7:$S$26,MATCH($C205,従業員マスタ!$A$7:$A$26,0)),""),2),設定!$B$11))</f>
        <v/>
      </c>
      <c r="R205" s="6"/>
    </row>
    <row r="206" spans="1:18" ht="17.25" x14ac:dyDescent="0.25">
      <c r="A206" s="12"/>
      <c r="B206" s="6"/>
      <c r="C206" s="13" t="str">
        <f>IF($B206="","",IFERROR(INDEX(従業員マスタ!$A$7:$A$26,MATCH($B206,従業員マスタ!$B$7:$B$26,0)),""))</f>
        <v/>
      </c>
      <c r="D206" s="13" t="str">
        <f t="shared" si="27"/>
        <v/>
      </c>
      <c r="E206" s="14"/>
      <c r="F206" s="14"/>
      <c r="G206" s="15"/>
      <c r="H206" s="13" t="str">
        <f t="shared" si="28"/>
        <v/>
      </c>
      <c r="I206" s="16" t="str">
        <f t="shared" si="29"/>
        <v/>
      </c>
      <c r="J206" s="16" t="str">
        <f t="shared" si="30"/>
        <v/>
      </c>
      <c r="K206" s="16" t="str">
        <f t="shared" si="31"/>
        <v/>
      </c>
      <c r="L206" s="16" t="str">
        <f t="shared" si="32"/>
        <v/>
      </c>
      <c r="M206" s="16" t="str">
        <f t="shared" si="33"/>
        <v/>
      </c>
      <c r="N206" s="11"/>
      <c r="O206" s="16" t="str">
        <f t="shared" si="34"/>
        <v/>
      </c>
      <c r="P206" s="8" t="str">
        <f t="shared" si="35"/>
        <v/>
      </c>
      <c r="Q206" s="17" t="str">
        <f>IF($C206="","",IF(AND(ISNUMBER(IFERROR(INDEX(従業員マスタ!$S$7:$S$26,MATCH($C206,従業員マスタ!$A$7:$A$26,0)),"")),IFERROR(INDEX(従業員マスタ!$S$7:$S$26,MATCH($C206,従業員マスタ!$A$7:$A$26,0)),"")&gt;0,ISNUMBER(IFERROR(INDEX(従業員マスタ!$T$7:$T$26,MATCH($C206,従業員マスタ!$A$7:$A$26,0)),"")),IFERROR(INDEX(従業員マスタ!$T$7:$T$26,MATCH($C206,従業員マスタ!$A$7:$A$26,0)),"")&gt;0),ROUND(IFERROR(INDEX(従業員マスタ!$T$7:$T$26,MATCH($C206,従業員マスタ!$A$7:$A$26,0)),"")/IFERROR(INDEX(従業員マスタ!$S$7:$S$26,MATCH($C206,従業員マスタ!$A$7:$A$26,0)),""),2),設定!$B$11))</f>
        <v/>
      </c>
      <c r="R206" s="6"/>
    </row>
    <row r="207" spans="1:18" ht="17.25" x14ac:dyDescent="0.25">
      <c r="A207" s="12"/>
      <c r="B207" s="6"/>
      <c r="C207" s="13" t="str">
        <f>IF($B207="","",IFERROR(INDEX(従業員マスタ!$A$7:$A$26,MATCH($B207,従業員マスタ!$B$7:$B$26,0)),""))</f>
        <v/>
      </c>
      <c r="D207" s="13" t="str">
        <f t="shared" si="27"/>
        <v/>
      </c>
      <c r="E207" s="14"/>
      <c r="F207" s="14"/>
      <c r="G207" s="15"/>
      <c r="H207" s="13" t="str">
        <f t="shared" si="28"/>
        <v/>
      </c>
      <c r="I207" s="16" t="str">
        <f t="shared" si="29"/>
        <v/>
      </c>
      <c r="J207" s="16" t="str">
        <f t="shared" si="30"/>
        <v/>
      </c>
      <c r="K207" s="16" t="str">
        <f t="shared" si="31"/>
        <v/>
      </c>
      <c r="L207" s="16" t="str">
        <f t="shared" si="32"/>
        <v/>
      </c>
      <c r="M207" s="16" t="str">
        <f t="shared" si="33"/>
        <v/>
      </c>
      <c r="N207" s="11"/>
      <c r="O207" s="16" t="str">
        <f t="shared" si="34"/>
        <v/>
      </c>
      <c r="P207" s="8" t="str">
        <f t="shared" si="35"/>
        <v/>
      </c>
      <c r="Q207" s="17" t="str">
        <f>IF($C207="","",IF(AND(ISNUMBER(IFERROR(INDEX(従業員マスタ!$S$7:$S$26,MATCH($C207,従業員マスタ!$A$7:$A$26,0)),"")),IFERROR(INDEX(従業員マスタ!$S$7:$S$26,MATCH($C207,従業員マスタ!$A$7:$A$26,0)),"")&gt;0,ISNUMBER(IFERROR(INDEX(従業員マスタ!$T$7:$T$26,MATCH($C207,従業員マスタ!$A$7:$A$26,0)),"")),IFERROR(INDEX(従業員マスタ!$T$7:$T$26,MATCH($C207,従業員マスタ!$A$7:$A$26,0)),"")&gt;0),ROUND(IFERROR(INDEX(従業員マスタ!$T$7:$T$26,MATCH($C207,従業員マスタ!$A$7:$A$26,0)),"")/IFERROR(INDEX(従業員マスタ!$S$7:$S$26,MATCH($C207,従業員マスタ!$A$7:$A$26,0)),""),2),設定!$B$11))</f>
        <v/>
      </c>
      <c r="R207" s="6"/>
    </row>
    <row r="208" spans="1:18" ht="17.25" x14ac:dyDescent="0.25">
      <c r="A208" s="12"/>
      <c r="B208" s="6"/>
      <c r="C208" s="13" t="str">
        <f>IF($B208="","",IFERROR(INDEX(従業員マスタ!$A$7:$A$26,MATCH($B208,従業員マスタ!$B$7:$B$26,0)),""))</f>
        <v/>
      </c>
      <c r="D208" s="13" t="str">
        <f t="shared" si="27"/>
        <v/>
      </c>
      <c r="E208" s="14"/>
      <c r="F208" s="14"/>
      <c r="G208" s="15"/>
      <c r="H208" s="13" t="str">
        <f t="shared" si="28"/>
        <v/>
      </c>
      <c r="I208" s="16" t="str">
        <f t="shared" si="29"/>
        <v/>
      </c>
      <c r="J208" s="16" t="str">
        <f t="shared" si="30"/>
        <v/>
      </c>
      <c r="K208" s="16" t="str">
        <f t="shared" si="31"/>
        <v/>
      </c>
      <c r="L208" s="16" t="str">
        <f t="shared" si="32"/>
        <v/>
      </c>
      <c r="M208" s="16" t="str">
        <f t="shared" si="33"/>
        <v/>
      </c>
      <c r="N208" s="11"/>
      <c r="O208" s="16" t="str">
        <f t="shared" si="34"/>
        <v/>
      </c>
      <c r="P208" s="8" t="str">
        <f t="shared" si="35"/>
        <v/>
      </c>
      <c r="Q208" s="17" t="str">
        <f>IF($C208="","",IF(AND(ISNUMBER(IFERROR(INDEX(従業員マスタ!$S$7:$S$26,MATCH($C208,従業員マスタ!$A$7:$A$26,0)),"")),IFERROR(INDEX(従業員マスタ!$S$7:$S$26,MATCH($C208,従業員マスタ!$A$7:$A$26,0)),"")&gt;0,ISNUMBER(IFERROR(INDEX(従業員マスタ!$T$7:$T$26,MATCH($C208,従業員マスタ!$A$7:$A$26,0)),"")),IFERROR(INDEX(従業員マスタ!$T$7:$T$26,MATCH($C208,従業員マスタ!$A$7:$A$26,0)),"")&gt;0),ROUND(IFERROR(INDEX(従業員マスタ!$T$7:$T$26,MATCH($C208,従業員マスタ!$A$7:$A$26,0)),"")/IFERROR(INDEX(従業員マスタ!$S$7:$S$26,MATCH($C208,従業員マスタ!$A$7:$A$26,0)),""),2),設定!$B$11))</f>
        <v/>
      </c>
      <c r="R208" s="6"/>
    </row>
    <row r="209" spans="1:18" ht="17.25" x14ac:dyDescent="0.25">
      <c r="A209" s="12"/>
      <c r="B209" s="6"/>
      <c r="C209" s="13" t="str">
        <f>IF($B209="","",IFERROR(INDEX(従業員マスタ!$A$7:$A$26,MATCH($B209,従業員マスタ!$B$7:$B$26,0)),""))</f>
        <v/>
      </c>
      <c r="D209" s="13" t="str">
        <f t="shared" si="27"/>
        <v/>
      </c>
      <c r="E209" s="14"/>
      <c r="F209" s="14"/>
      <c r="G209" s="15"/>
      <c r="H209" s="13" t="str">
        <f t="shared" si="28"/>
        <v/>
      </c>
      <c r="I209" s="16" t="str">
        <f t="shared" si="29"/>
        <v/>
      </c>
      <c r="J209" s="16" t="str">
        <f t="shared" si="30"/>
        <v/>
      </c>
      <c r="K209" s="16" t="str">
        <f t="shared" si="31"/>
        <v/>
      </c>
      <c r="L209" s="16" t="str">
        <f t="shared" si="32"/>
        <v/>
      </c>
      <c r="M209" s="16" t="str">
        <f t="shared" si="33"/>
        <v/>
      </c>
      <c r="N209" s="11"/>
      <c r="O209" s="16" t="str">
        <f t="shared" si="34"/>
        <v/>
      </c>
      <c r="P209" s="8" t="str">
        <f t="shared" si="35"/>
        <v/>
      </c>
      <c r="Q209" s="17" t="str">
        <f>IF($C209="","",IF(AND(ISNUMBER(IFERROR(INDEX(従業員マスタ!$S$7:$S$26,MATCH($C209,従業員マスタ!$A$7:$A$26,0)),"")),IFERROR(INDEX(従業員マスタ!$S$7:$S$26,MATCH($C209,従業員マスタ!$A$7:$A$26,0)),"")&gt;0,ISNUMBER(IFERROR(INDEX(従業員マスタ!$T$7:$T$26,MATCH($C209,従業員マスタ!$A$7:$A$26,0)),"")),IFERROR(INDEX(従業員マスタ!$T$7:$T$26,MATCH($C209,従業員マスタ!$A$7:$A$26,0)),"")&gt;0),ROUND(IFERROR(INDEX(従業員マスタ!$T$7:$T$26,MATCH($C209,従業員マスタ!$A$7:$A$26,0)),"")/IFERROR(INDEX(従業員マスタ!$S$7:$S$26,MATCH($C209,従業員マスタ!$A$7:$A$26,0)),""),2),設定!$B$11))</f>
        <v/>
      </c>
      <c r="R209" s="6"/>
    </row>
    <row r="210" spans="1:18" ht="17.25" x14ac:dyDescent="0.25">
      <c r="A210" s="12"/>
      <c r="B210" s="6"/>
      <c r="C210" s="13" t="str">
        <f>IF($B210="","",IFERROR(INDEX(従業員マスタ!$A$7:$A$26,MATCH($B210,従業員マスタ!$B$7:$B$26,0)),""))</f>
        <v/>
      </c>
      <c r="D210" s="13" t="str">
        <f t="shared" si="27"/>
        <v/>
      </c>
      <c r="E210" s="14"/>
      <c r="F210" s="14"/>
      <c r="G210" s="15"/>
      <c r="H210" s="13" t="str">
        <f t="shared" si="28"/>
        <v/>
      </c>
      <c r="I210" s="16" t="str">
        <f t="shared" si="29"/>
        <v/>
      </c>
      <c r="J210" s="16" t="str">
        <f t="shared" si="30"/>
        <v/>
      </c>
      <c r="K210" s="16" t="str">
        <f t="shared" si="31"/>
        <v/>
      </c>
      <c r="L210" s="16" t="str">
        <f t="shared" si="32"/>
        <v/>
      </c>
      <c r="M210" s="16" t="str">
        <f t="shared" si="33"/>
        <v/>
      </c>
      <c r="N210" s="11"/>
      <c r="O210" s="16" t="str">
        <f t="shared" si="34"/>
        <v/>
      </c>
      <c r="P210" s="8" t="str">
        <f t="shared" si="35"/>
        <v/>
      </c>
      <c r="Q210" s="17" t="str">
        <f>IF($C210="","",IF(AND(ISNUMBER(IFERROR(INDEX(従業員マスタ!$S$7:$S$26,MATCH($C210,従業員マスタ!$A$7:$A$26,0)),"")),IFERROR(INDEX(従業員マスタ!$S$7:$S$26,MATCH($C210,従業員マスタ!$A$7:$A$26,0)),"")&gt;0,ISNUMBER(IFERROR(INDEX(従業員マスタ!$T$7:$T$26,MATCH($C210,従業員マスタ!$A$7:$A$26,0)),"")),IFERROR(INDEX(従業員マスタ!$T$7:$T$26,MATCH($C210,従業員マスタ!$A$7:$A$26,0)),"")&gt;0),ROUND(IFERROR(INDEX(従業員マスタ!$T$7:$T$26,MATCH($C210,従業員マスタ!$A$7:$A$26,0)),"")/IFERROR(INDEX(従業員マスタ!$S$7:$S$26,MATCH($C210,従業員マスタ!$A$7:$A$26,0)),""),2),設定!$B$11))</f>
        <v/>
      </c>
      <c r="R210" s="6"/>
    </row>
    <row r="211" spans="1:18" ht="17.25" x14ac:dyDescent="0.25">
      <c r="A211" s="12"/>
      <c r="B211" s="6"/>
      <c r="C211" s="13" t="str">
        <f>IF($B211="","",IFERROR(INDEX(従業員マスタ!$A$7:$A$26,MATCH($B211,従業員マスタ!$B$7:$B$26,0)),""))</f>
        <v/>
      </c>
      <c r="D211" s="13" t="str">
        <f t="shared" si="27"/>
        <v/>
      </c>
      <c r="E211" s="14"/>
      <c r="F211" s="14"/>
      <c r="G211" s="15"/>
      <c r="H211" s="13" t="str">
        <f t="shared" si="28"/>
        <v/>
      </c>
      <c r="I211" s="16" t="str">
        <f t="shared" si="29"/>
        <v/>
      </c>
      <c r="J211" s="16" t="str">
        <f t="shared" si="30"/>
        <v/>
      </c>
      <c r="K211" s="16" t="str">
        <f t="shared" si="31"/>
        <v/>
      </c>
      <c r="L211" s="16" t="str">
        <f t="shared" si="32"/>
        <v/>
      </c>
      <c r="M211" s="16" t="str">
        <f t="shared" si="33"/>
        <v/>
      </c>
      <c r="N211" s="11"/>
      <c r="O211" s="16" t="str">
        <f t="shared" si="34"/>
        <v/>
      </c>
      <c r="P211" s="8" t="str">
        <f t="shared" si="35"/>
        <v/>
      </c>
      <c r="Q211" s="17" t="str">
        <f>IF($C211="","",IF(AND(ISNUMBER(IFERROR(INDEX(従業員マスタ!$S$7:$S$26,MATCH($C211,従業員マスタ!$A$7:$A$26,0)),"")),IFERROR(INDEX(従業員マスタ!$S$7:$S$26,MATCH($C211,従業員マスタ!$A$7:$A$26,0)),"")&gt;0,ISNUMBER(IFERROR(INDEX(従業員マスタ!$T$7:$T$26,MATCH($C211,従業員マスタ!$A$7:$A$26,0)),"")),IFERROR(INDEX(従業員マスタ!$T$7:$T$26,MATCH($C211,従業員マスタ!$A$7:$A$26,0)),"")&gt;0),ROUND(IFERROR(INDEX(従業員マスタ!$T$7:$T$26,MATCH($C211,従業員マスタ!$A$7:$A$26,0)),"")/IFERROR(INDEX(従業員マスタ!$S$7:$S$26,MATCH($C211,従業員マスタ!$A$7:$A$26,0)),""),2),設定!$B$11))</f>
        <v/>
      </c>
      <c r="R211" s="6"/>
    </row>
    <row r="212" spans="1:18" ht="17.25" x14ac:dyDescent="0.25">
      <c r="A212" s="12"/>
      <c r="B212" s="6"/>
      <c r="C212" s="13" t="str">
        <f>IF($B212="","",IFERROR(INDEX(従業員マスタ!$A$7:$A$26,MATCH($B212,従業員マスタ!$B$7:$B$26,0)),""))</f>
        <v/>
      </c>
      <c r="D212" s="13" t="str">
        <f t="shared" si="27"/>
        <v/>
      </c>
      <c r="E212" s="14"/>
      <c r="F212" s="14"/>
      <c r="G212" s="15"/>
      <c r="H212" s="13" t="str">
        <f t="shared" si="28"/>
        <v/>
      </c>
      <c r="I212" s="16" t="str">
        <f t="shared" si="29"/>
        <v/>
      </c>
      <c r="J212" s="16" t="str">
        <f t="shared" si="30"/>
        <v/>
      </c>
      <c r="K212" s="16" t="str">
        <f t="shared" si="31"/>
        <v/>
      </c>
      <c r="L212" s="16" t="str">
        <f t="shared" si="32"/>
        <v/>
      </c>
      <c r="M212" s="16" t="str">
        <f t="shared" si="33"/>
        <v/>
      </c>
      <c r="N212" s="11"/>
      <c r="O212" s="16" t="str">
        <f t="shared" si="34"/>
        <v/>
      </c>
      <c r="P212" s="8" t="str">
        <f t="shared" si="35"/>
        <v/>
      </c>
      <c r="Q212" s="17" t="str">
        <f>IF($C212="","",IF(AND(ISNUMBER(IFERROR(INDEX(従業員マスタ!$S$7:$S$26,MATCH($C212,従業員マスタ!$A$7:$A$26,0)),"")),IFERROR(INDEX(従業員マスタ!$S$7:$S$26,MATCH($C212,従業員マスタ!$A$7:$A$26,0)),"")&gt;0,ISNUMBER(IFERROR(INDEX(従業員マスタ!$T$7:$T$26,MATCH($C212,従業員マスタ!$A$7:$A$26,0)),"")),IFERROR(INDEX(従業員マスタ!$T$7:$T$26,MATCH($C212,従業員マスタ!$A$7:$A$26,0)),"")&gt;0),ROUND(IFERROR(INDEX(従業員マスタ!$T$7:$T$26,MATCH($C212,従業員マスタ!$A$7:$A$26,0)),"")/IFERROR(INDEX(従業員マスタ!$S$7:$S$26,MATCH($C212,従業員マスタ!$A$7:$A$26,0)),""),2),設定!$B$11))</f>
        <v/>
      </c>
      <c r="R212" s="6"/>
    </row>
    <row r="213" spans="1:18" ht="17.25" x14ac:dyDescent="0.25">
      <c r="A213" s="12"/>
      <c r="B213" s="6"/>
      <c r="C213" s="13" t="str">
        <f>IF($B213="","",IFERROR(INDEX(従業員マスタ!$A$7:$A$26,MATCH($B213,従業員マスタ!$B$7:$B$26,0)),""))</f>
        <v/>
      </c>
      <c r="D213" s="13" t="str">
        <f t="shared" si="27"/>
        <v/>
      </c>
      <c r="E213" s="14"/>
      <c r="F213" s="14"/>
      <c r="G213" s="15"/>
      <c r="H213" s="13" t="str">
        <f t="shared" si="28"/>
        <v/>
      </c>
      <c r="I213" s="16" t="str">
        <f t="shared" si="29"/>
        <v/>
      </c>
      <c r="J213" s="16" t="str">
        <f t="shared" si="30"/>
        <v/>
      </c>
      <c r="K213" s="16" t="str">
        <f t="shared" si="31"/>
        <v/>
      </c>
      <c r="L213" s="16" t="str">
        <f t="shared" si="32"/>
        <v/>
      </c>
      <c r="M213" s="16" t="str">
        <f t="shared" si="33"/>
        <v/>
      </c>
      <c r="N213" s="11"/>
      <c r="O213" s="16" t="str">
        <f t="shared" si="34"/>
        <v/>
      </c>
      <c r="P213" s="8" t="str">
        <f t="shared" si="35"/>
        <v/>
      </c>
      <c r="Q213" s="17" t="str">
        <f>IF($C213="","",IF(AND(ISNUMBER(IFERROR(INDEX(従業員マスタ!$S$7:$S$26,MATCH($C213,従業員マスタ!$A$7:$A$26,0)),"")),IFERROR(INDEX(従業員マスタ!$S$7:$S$26,MATCH($C213,従業員マスタ!$A$7:$A$26,0)),"")&gt;0,ISNUMBER(IFERROR(INDEX(従業員マスタ!$T$7:$T$26,MATCH($C213,従業員マスタ!$A$7:$A$26,0)),"")),IFERROR(INDEX(従業員マスタ!$T$7:$T$26,MATCH($C213,従業員マスタ!$A$7:$A$26,0)),"")&gt;0),ROUND(IFERROR(INDEX(従業員マスタ!$T$7:$T$26,MATCH($C213,従業員マスタ!$A$7:$A$26,0)),"")/IFERROR(INDEX(従業員マスタ!$S$7:$S$26,MATCH($C213,従業員マスタ!$A$7:$A$26,0)),""),2),設定!$B$11))</f>
        <v/>
      </c>
      <c r="R213" s="6"/>
    </row>
    <row r="214" spans="1:18" ht="17.25" x14ac:dyDescent="0.25">
      <c r="A214" s="12"/>
      <c r="B214" s="6"/>
      <c r="C214" s="13" t="str">
        <f>IF($B214="","",IFERROR(INDEX(従業員マスタ!$A$7:$A$26,MATCH($B214,従業員マスタ!$B$7:$B$26,0)),""))</f>
        <v/>
      </c>
      <c r="D214" s="13" t="str">
        <f t="shared" si="27"/>
        <v/>
      </c>
      <c r="E214" s="14"/>
      <c r="F214" s="14"/>
      <c r="G214" s="15"/>
      <c r="H214" s="13" t="str">
        <f t="shared" si="28"/>
        <v/>
      </c>
      <c r="I214" s="16" t="str">
        <f t="shared" si="29"/>
        <v/>
      </c>
      <c r="J214" s="16" t="str">
        <f t="shared" si="30"/>
        <v/>
      </c>
      <c r="K214" s="16" t="str">
        <f t="shared" si="31"/>
        <v/>
      </c>
      <c r="L214" s="16" t="str">
        <f t="shared" si="32"/>
        <v/>
      </c>
      <c r="M214" s="16" t="str">
        <f t="shared" si="33"/>
        <v/>
      </c>
      <c r="N214" s="11"/>
      <c r="O214" s="16" t="str">
        <f t="shared" si="34"/>
        <v/>
      </c>
      <c r="P214" s="8" t="str">
        <f t="shared" si="35"/>
        <v/>
      </c>
      <c r="Q214" s="17" t="str">
        <f>IF($C214="","",IF(AND(ISNUMBER(IFERROR(INDEX(従業員マスタ!$S$7:$S$26,MATCH($C214,従業員マスタ!$A$7:$A$26,0)),"")),IFERROR(INDEX(従業員マスタ!$S$7:$S$26,MATCH($C214,従業員マスタ!$A$7:$A$26,0)),"")&gt;0,ISNUMBER(IFERROR(INDEX(従業員マスタ!$T$7:$T$26,MATCH($C214,従業員マスタ!$A$7:$A$26,0)),"")),IFERROR(INDEX(従業員マスタ!$T$7:$T$26,MATCH($C214,従業員マスタ!$A$7:$A$26,0)),"")&gt;0),ROUND(IFERROR(INDEX(従業員マスタ!$T$7:$T$26,MATCH($C214,従業員マスタ!$A$7:$A$26,0)),"")/IFERROR(INDEX(従業員マスタ!$S$7:$S$26,MATCH($C214,従業員マスタ!$A$7:$A$26,0)),""),2),設定!$B$11))</f>
        <v/>
      </c>
      <c r="R214" s="6"/>
    </row>
    <row r="215" spans="1:18" ht="17.25" x14ac:dyDescent="0.25">
      <c r="A215" s="12"/>
      <c r="B215" s="6"/>
      <c r="C215" s="13" t="str">
        <f>IF($B215="","",IFERROR(INDEX(従業員マスタ!$A$7:$A$26,MATCH($B215,従業員マスタ!$B$7:$B$26,0)),""))</f>
        <v/>
      </c>
      <c r="D215" s="13" t="str">
        <f t="shared" si="27"/>
        <v/>
      </c>
      <c r="E215" s="14"/>
      <c r="F215" s="14"/>
      <c r="G215" s="15"/>
      <c r="H215" s="13" t="str">
        <f t="shared" si="28"/>
        <v/>
      </c>
      <c r="I215" s="16" t="str">
        <f t="shared" si="29"/>
        <v/>
      </c>
      <c r="J215" s="16" t="str">
        <f t="shared" si="30"/>
        <v/>
      </c>
      <c r="K215" s="16" t="str">
        <f t="shared" si="31"/>
        <v/>
      </c>
      <c r="L215" s="16" t="str">
        <f t="shared" si="32"/>
        <v/>
      </c>
      <c r="M215" s="16" t="str">
        <f t="shared" si="33"/>
        <v/>
      </c>
      <c r="N215" s="11"/>
      <c r="O215" s="16" t="str">
        <f t="shared" si="34"/>
        <v/>
      </c>
      <c r="P215" s="8" t="str">
        <f t="shared" si="35"/>
        <v/>
      </c>
      <c r="Q215" s="17" t="str">
        <f>IF($C215="","",IF(AND(ISNUMBER(IFERROR(INDEX(従業員マスタ!$S$7:$S$26,MATCH($C215,従業員マスタ!$A$7:$A$26,0)),"")),IFERROR(INDEX(従業員マスタ!$S$7:$S$26,MATCH($C215,従業員マスタ!$A$7:$A$26,0)),"")&gt;0,ISNUMBER(IFERROR(INDEX(従業員マスタ!$T$7:$T$26,MATCH($C215,従業員マスタ!$A$7:$A$26,0)),"")),IFERROR(INDEX(従業員マスタ!$T$7:$T$26,MATCH($C215,従業員マスタ!$A$7:$A$26,0)),"")&gt;0),ROUND(IFERROR(INDEX(従業員マスタ!$T$7:$T$26,MATCH($C215,従業員マスタ!$A$7:$A$26,0)),"")/IFERROR(INDEX(従業員マスタ!$S$7:$S$26,MATCH($C215,従業員マスタ!$A$7:$A$26,0)),""),2),設定!$B$11))</f>
        <v/>
      </c>
      <c r="R215" s="6"/>
    </row>
    <row r="216" spans="1:18" ht="17.25" x14ac:dyDescent="0.25">
      <c r="A216" s="12"/>
      <c r="B216" s="6"/>
      <c r="C216" s="13" t="str">
        <f>IF($B216="","",IFERROR(INDEX(従業員マスタ!$A$7:$A$26,MATCH($B216,従業員マスタ!$B$7:$B$26,0)),""))</f>
        <v/>
      </c>
      <c r="D216" s="13" t="str">
        <f t="shared" si="27"/>
        <v/>
      </c>
      <c r="E216" s="14"/>
      <c r="F216" s="14"/>
      <c r="G216" s="15"/>
      <c r="H216" s="13" t="str">
        <f t="shared" si="28"/>
        <v/>
      </c>
      <c r="I216" s="16" t="str">
        <f t="shared" si="29"/>
        <v/>
      </c>
      <c r="J216" s="16" t="str">
        <f t="shared" si="30"/>
        <v/>
      </c>
      <c r="K216" s="16" t="str">
        <f t="shared" si="31"/>
        <v/>
      </c>
      <c r="L216" s="16" t="str">
        <f t="shared" si="32"/>
        <v/>
      </c>
      <c r="M216" s="16" t="str">
        <f t="shared" si="33"/>
        <v/>
      </c>
      <c r="N216" s="11"/>
      <c r="O216" s="16" t="str">
        <f t="shared" si="34"/>
        <v/>
      </c>
      <c r="P216" s="8" t="str">
        <f t="shared" si="35"/>
        <v/>
      </c>
      <c r="Q216" s="17" t="str">
        <f>IF($C216="","",IF(AND(ISNUMBER(IFERROR(INDEX(従業員マスタ!$S$7:$S$26,MATCH($C216,従業員マスタ!$A$7:$A$26,0)),"")),IFERROR(INDEX(従業員マスタ!$S$7:$S$26,MATCH($C216,従業員マスタ!$A$7:$A$26,0)),"")&gt;0,ISNUMBER(IFERROR(INDEX(従業員マスタ!$T$7:$T$26,MATCH($C216,従業員マスタ!$A$7:$A$26,0)),"")),IFERROR(INDEX(従業員マスタ!$T$7:$T$26,MATCH($C216,従業員マスタ!$A$7:$A$26,0)),"")&gt;0),ROUND(IFERROR(INDEX(従業員マスタ!$T$7:$T$26,MATCH($C216,従業員マスタ!$A$7:$A$26,0)),"")/IFERROR(INDEX(従業員マスタ!$S$7:$S$26,MATCH($C216,従業員マスタ!$A$7:$A$26,0)),""),2),設定!$B$11))</f>
        <v/>
      </c>
      <c r="R216" s="6"/>
    </row>
    <row r="217" spans="1:18" ht="17.25" x14ac:dyDescent="0.25">
      <c r="A217" s="12"/>
      <c r="B217" s="6"/>
      <c r="C217" s="13" t="str">
        <f>IF($B217="","",IFERROR(INDEX(従業員マスタ!$A$7:$A$26,MATCH($B217,従業員マスタ!$B$7:$B$26,0)),""))</f>
        <v/>
      </c>
      <c r="D217" s="13" t="str">
        <f t="shared" si="27"/>
        <v/>
      </c>
      <c r="E217" s="14"/>
      <c r="F217" s="14"/>
      <c r="G217" s="15"/>
      <c r="H217" s="13" t="str">
        <f t="shared" si="28"/>
        <v/>
      </c>
      <c r="I217" s="16" t="str">
        <f t="shared" si="29"/>
        <v/>
      </c>
      <c r="J217" s="16" t="str">
        <f t="shared" si="30"/>
        <v/>
      </c>
      <c r="K217" s="16" t="str">
        <f t="shared" si="31"/>
        <v/>
      </c>
      <c r="L217" s="16" t="str">
        <f t="shared" si="32"/>
        <v/>
      </c>
      <c r="M217" s="16" t="str">
        <f t="shared" si="33"/>
        <v/>
      </c>
      <c r="N217" s="11"/>
      <c r="O217" s="16" t="str">
        <f t="shared" si="34"/>
        <v/>
      </c>
      <c r="P217" s="8" t="str">
        <f t="shared" si="35"/>
        <v/>
      </c>
      <c r="Q217" s="17" t="str">
        <f>IF($C217="","",IF(AND(ISNUMBER(IFERROR(INDEX(従業員マスタ!$S$7:$S$26,MATCH($C217,従業員マスタ!$A$7:$A$26,0)),"")),IFERROR(INDEX(従業員マスタ!$S$7:$S$26,MATCH($C217,従業員マスタ!$A$7:$A$26,0)),"")&gt;0,ISNUMBER(IFERROR(INDEX(従業員マスタ!$T$7:$T$26,MATCH($C217,従業員マスタ!$A$7:$A$26,0)),"")),IFERROR(INDEX(従業員マスタ!$T$7:$T$26,MATCH($C217,従業員マスタ!$A$7:$A$26,0)),"")&gt;0),ROUND(IFERROR(INDEX(従業員マスタ!$T$7:$T$26,MATCH($C217,従業員マスタ!$A$7:$A$26,0)),"")/IFERROR(INDEX(従業員マスタ!$S$7:$S$26,MATCH($C217,従業員マスタ!$A$7:$A$26,0)),""),2),設定!$B$11))</f>
        <v/>
      </c>
      <c r="R217" s="6"/>
    </row>
    <row r="218" spans="1:18" ht="17.25" x14ac:dyDescent="0.25">
      <c r="A218" s="12"/>
      <c r="B218" s="6"/>
      <c r="C218" s="13" t="str">
        <f>IF($B218="","",IFERROR(INDEX(従業員マスタ!$A$7:$A$26,MATCH($B218,従業員マスタ!$B$7:$B$26,0)),""))</f>
        <v/>
      </c>
      <c r="D218" s="13" t="str">
        <f t="shared" si="27"/>
        <v/>
      </c>
      <c r="E218" s="14"/>
      <c r="F218" s="14"/>
      <c r="G218" s="15"/>
      <c r="H218" s="13" t="str">
        <f t="shared" si="28"/>
        <v/>
      </c>
      <c r="I218" s="16" t="str">
        <f t="shared" si="29"/>
        <v/>
      </c>
      <c r="J218" s="16" t="str">
        <f t="shared" si="30"/>
        <v/>
      </c>
      <c r="K218" s="16" t="str">
        <f t="shared" si="31"/>
        <v/>
      </c>
      <c r="L218" s="16" t="str">
        <f t="shared" si="32"/>
        <v/>
      </c>
      <c r="M218" s="16" t="str">
        <f t="shared" si="33"/>
        <v/>
      </c>
      <c r="N218" s="11"/>
      <c r="O218" s="16" t="str">
        <f t="shared" si="34"/>
        <v/>
      </c>
      <c r="P218" s="8" t="str">
        <f t="shared" si="35"/>
        <v/>
      </c>
      <c r="Q218" s="17" t="str">
        <f>IF($C218="","",IF(AND(ISNUMBER(IFERROR(INDEX(従業員マスタ!$S$7:$S$26,MATCH($C218,従業員マスタ!$A$7:$A$26,0)),"")),IFERROR(INDEX(従業員マスタ!$S$7:$S$26,MATCH($C218,従業員マスタ!$A$7:$A$26,0)),"")&gt;0,ISNUMBER(IFERROR(INDEX(従業員マスタ!$T$7:$T$26,MATCH($C218,従業員マスタ!$A$7:$A$26,0)),"")),IFERROR(INDEX(従業員マスタ!$T$7:$T$26,MATCH($C218,従業員マスタ!$A$7:$A$26,0)),"")&gt;0),ROUND(IFERROR(INDEX(従業員マスタ!$T$7:$T$26,MATCH($C218,従業員マスタ!$A$7:$A$26,0)),"")/IFERROR(INDEX(従業員マスタ!$S$7:$S$26,MATCH($C218,従業員マスタ!$A$7:$A$26,0)),""),2),設定!$B$11))</f>
        <v/>
      </c>
      <c r="R218" s="6"/>
    </row>
    <row r="219" spans="1:18" ht="17.25" x14ac:dyDescent="0.25">
      <c r="A219" s="12"/>
      <c r="B219" s="6"/>
      <c r="C219" s="13" t="str">
        <f>IF($B219="","",IFERROR(INDEX(従業員マスタ!$A$7:$A$26,MATCH($B219,従業員マスタ!$B$7:$B$26,0)),""))</f>
        <v/>
      </c>
      <c r="D219" s="13" t="str">
        <f t="shared" si="27"/>
        <v/>
      </c>
      <c r="E219" s="14"/>
      <c r="F219" s="14"/>
      <c r="G219" s="15"/>
      <c r="H219" s="13" t="str">
        <f t="shared" si="28"/>
        <v/>
      </c>
      <c r="I219" s="16" t="str">
        <f t="shared" si="29"/>
        <v/>
      </c>
      <c r="J219" s="16" t="str">
        <f t="shared" si="30"/>
        <v/>
      </c>
      <c r="K219" s="16" t="str">
        <f t="shared" si="31"/>
        <v/>
      </c>
      <c r="L219" s="16" t="str">
        <f t="shared" si="32"/>
        <v/>
      </c>
      <c r="M219" s="16" t="str">
        <f t="shared" si="33"/>
        <v/>
      </c>
      <c r="N219" s="11"/>
      <c r="O219" s="16" t="str">
        <f t="shared" si="34"/>
        <v/>
      </c>
      <c r="P219" s="8" t="str">
        <f t="shared" si="35"/>
        <v/>
      </c>
      <c r="Q219" s="17" t="str">
        <f>IF($C219="","",IF(AND(ISNUMBER(IFERROR(INDEX(従業員マスタ!$S$7:$S$26,MATCH($C219,従業員マスタ!$A$7:$A$26,0)),"")),IFERROR(INDEX(従業員マスタ!$S$7:$S$26,MATCH($C219,従業員マスタ!$A$7:$A$26,0)),"")&gt;0,ISNUMBER(IFERROR(INDEX(従業員マスタ!$T$7:$T$26,MATCH($C219,従業員マスタ!$A$7:$A$26,0)),"")),IFERROR(INDEX(従業員マスタ!$T$7:$T$26,MATCH($C219,従業員マスタ!$A$7:$A$26,0)),"")&gt;0),ROUND(IFERROR(INDEX(従業員マスタ!$T$7:$T$26,MATCH($C219,従業員マスタ!$A$7:$A$26,0)),"")/IFERROR(INDEX(従業員マスタ!$S$7:$S$26,MATCH($C219,従業員マスタ!$A$7:$A$26,0)),""),2),設定!$B$11))</f>
        <v/>
      </c>
      <c r="R219" s="6"/>
    </row>
    <row r="220" spans="1:18" ht="17.25" x14ac:dyDescent="0.25">
      <c r="A220" s="12"/>
      <c r="B220" s="6"/>
      <c r="C220" s="13" t="str">
        <f>IF($B220="","",IFERROR(INDEX(従業員マスタ!$A$7:$A$26,MATCH($B220,従業員マスタ!$B$7:$B$26,0)),""))</f>
        <v/>
      </c>
      <c r="D220" s="13" t="str">
        <f t="shared" si="27"/>
        <v/>
      </c>
      <c r="E220" s="14"/>
      <c r="F220" s="14"/>
      <c r="G220" s="15"/>
      <c r="H220" s="13" t="str">
        <f t="shared" si="28"/>
        <v/>
      </c>
      <c r="I220" s="16" t="str">
        <f t="shared" si="29"/>
        <v/>
      </c>
      <c r="J220" s="16" t="str">
        <f t="shared" si="30"/>
        <v/>
      </c>
      <c r="K220" s="16" t="str">
        <f t="shared" si="31"/>
        <v/>
      </c>
      <c r="L220" s="16" t="str">
        <f t="shared" si="32"/>
        <v/>
      </c>
      <c r="M220" s="16" t="str">
        <f t="shared" si="33"/>
        <v/>
      </c>
      <c r="N220" s="11"/>
      <c r="O220" s="16" t="str">
        <f t="shared" si="34"/>
        <v/>
      </c>
      <c r="P220" s="8" t="str">
        <f t="shared" si="35"/>
        <v/>
      </c>
      <c r="Q220" s="17" t="str">
        <f>IF($C220="","",IF(AND(ISNUMBER(IFERROR(INDEX(従業員マスタ!$S$7:$S$26,MATCH($C220,従業員マスタ!$A$7:$A$26,0)),"")),IFERROR(INDEX(従業員マスタ!$S$7:$S$26,MATCH($C220,従業員マスタ!$A$7:$A$26,0)),"")&gt;0,ISNUMBER(IFERROR(INDEX(従業員マスタ!$T$7:$T$26,MATCH($C220,従業員マスタ!$A$7:$A$26,0)),"")),IFERROR(INDEX(従業員マスタ!$T$7:$T$26,MATCH($C220,従業員マスタ!$A$7:$A$26,0)),"")&gt;0),ROUND(IFERROR(INDEX(従業員マスタ!$T$7:$T$26,MATCH($C220,従業員マスタ!$A$7:$A$26,0)),"")/IFERROR(INDEX(従業員マスタ!$S$7:$S$26,MATCH($C220,従業員マスタ!$A$7:$A$26,0)),""),2),設定!$B$11))</f>
        <v/>
      </c>
      <c r="R220" s="6"/>
    </row>
    <row r="221" spans="1:18" ht="17.25" x14ac:dyDescent="0.25">
      <c r="A221" s="12"/>
      <c r="B221" s="6"/>
      <c r="C221" s="13" t="str">
        <f>IF($B221="","",IFERROR(INDEX(従業員マスタ!$A$7:$A$26,MATCH($B221,従業員マスタ!$B$7:$B$26,0)),""))</f>
        <v/>
      </c>
      <c r="D221" s="13" t="str">
        <f t="shared" si="27"/>
        <v/>
      </c>
      <c r="E221" s="14"/>
      <c r="F221" s="14"/>
      <c r="G221" s="15"/>
      <c r="H221" s="13" t="str">
        <f t="shared" si="28"/>
        <v/>
      </c>
      <c r="I221" s="16" t="str">
        <f t="shared" si="29"/>
        <v/>
      </c>
      <c r="J221" s="16" t="str">
        <f t="shared" si="30"/>
        <v/>
      </c>
      <c r="K221" s="16" t="str">
        <f t="shared" si="31"/>
        <v/>
      </c>
      <c r="L221" s="16" t="str">
        <f t="shared" si="32"/>
        <v/>
      </c>
      <c r="M221" s="16" t="str">
        <f t="shared" si="33"/>
        <v/>
      </c>
      <c r="N221" s="11"/>
      <c r="O221" s="16" t="str">
        <f t="shared" si="34"/>
        <v/>
      </c>
      <c r="P221" s="8" t="str">
        <f t="shared" si="35"/>
        <v/>
      </c>
      <c r="Q221" s="17" t="str">
        <f>IF($C221="","",IF(AND(ISNUMBER(IFERROR(INDEX(従業員マスタ!$S$7:$S$26,MATCH($C221,従業員マスタ!$A$7:$A$26,0)),"")),IFERROR(INDEX(従業員マスタ!$S$7:$S$26,MATCH($C221,従業員マスタ!$A$7:$A$26,0)),"")&gt;0,ISNUMBER(IFERROR(INDEX(従業員マスタ!$T$7:$T$26,MATCH($C221,従業員マスタ!$A$7:$A$26,0)),"")),IFERROR(INDEX(従業員マスタ!$T$7:$T$26,MATCH($C221,従業員マスタ!$A$7:$A$26,0)),"")&gt;0),ROUND(IFERROR(INDEX(従業員マスタ!$T$7:$T$26,MATCH($C221,従業員マスタ!$A$7:$A$26,0)),"")/IFERROR(INDEX(従業員マスタ!$S$7:$S$26,MATCH($C221,従業員マスタ!$A$7:$A$26,0)),""),2),設定!$B$11))</f>
        <v/>
      </c>
      <c r="R221" s="6"/>
    </row>
    <row r="222" spans="1:18" ht="17.25" x14ac:dyDescent="0.25">
      <c r="A222" s="12"/>
      <c r="B222" s="6"/>
      <c r="C222" s="13" t="str">
        <f>IF($B222="","",IFERROR(INDEX(従業員マスタ!$A$7:$A$26,MATCH($B222,従業員マスタ!$B$7:$B$26,0)),""))</f>
        <v/>
      </c>
      <c r="D222" s="13" t="str">
        <f t="shared" si="27"/>
        <v/>
      </c>
      <c r="E222" s="14"/>
      <c r="F222" s="14"/>
      <c r="G222" s="15"/>
      <c r="H222" s="13" t="str">
        <f t="shared" si="28"/>
        <v/>
      </c>
      <c r="I222" s="16" t="str">
        <f t="shared" si="29"/>
        <v/>
      </c>
      <c r="J222" s="16" t="str">
        <f t="shared" si="30"/>
        <v/>
      </c>
      <c r="K222" s="16" t="str">
        <f t="shared" si="31"/>
        <v/>
      </c>
      <c r="L222" s="16" t="str">
        <f t="shared" si="32"/>
        <v/>
      </c>
      <c r="M222" s="16" t="str">
        <f t="shared" si="33"/>
        <v/>
      </c>
      <c r="N222" s="11"/>
      <c r="O222" s="16" t="str">
        <f t="shared" si="34"/>
        <v/>
      </c>
      <c r="P222" s="8" t="str">
        <f t="shared" si="35"/>
        <v/>
      </c>
      <c r="Q222" s="17" t="str">
        <f>IF($C222="","",IF(AND(ISNUMBER(IFERROR(INDEX(従業員マスタ!$S$7:$S$26,MATCH($C222,従業員マスタ!$A$7:$A$26,0)),"")),IFERROR(INDEX(従業員マスタ!$S$7:$S$26,MATCH($C222,従業員マスタ!$A$7:$A$26,0)),"")&gt;0,ISNUMBER(IFERROR(INDEX(従業員マスタ!$T$7:$T$26,MATCH($C222,従業員マスタ!$A$7:$A$26,0)),"")),IFERROR(INDEX(従業員マスタ!$T$7:$T$26,MATCH($C222,従業員マスタ!$A$7:$A$26,0)),"")&gt;0),ROUND(IFERROR(INDEX(従業員マスタ!$T$7:$T$26,MATCH($C222,従業員マスタ!$A$7:$A$26,0)),"")/IFERROR(INDEX(従業員マスタ!$S$7:$S$26,MATCH($C222,従業員マスタ!$A$7:$A$26,0)),""),2),設定!$B$11))</f>
        <v/>
      </c>
      <c r="R222" s="6"/>
    </row>
    <row r="223" spans="1:18" ht="17.25" x14ac:dyDescent="0.25">
      <c r="A223" s="12"/>
      <c r="B223" s="6"/>
      <c r="C223" s="13" t="str">
        <f>IF($B223="","",IFERROR(INDEX(従業員マスタ!$A$7:$A$26,MATCH($B223,従業員マスタ!$B$7:$B$26,0)),""))</f>
        <v/>
      </c>
      <c r="D223" s="13" t="str">
        <f t="shared" si="27"/>
        <v/>
      </c>
      <c r="E223" s="14"/>
      <c r="F223" s="14"/>
      <c r="G223" s="15"/>
      <c r="H223" s="13" t="str">
        <f t="shared" si="28"/>
        <v/>
      </c>
      <c r="I223" s="16" t="str">
        <f t="shared" si="29"/>
        <v/>
      </c>
      <c r="J223" s="16" t="str">
        <f t="shared" si="30"/>
        <v/>
      </c>
      <c r="K223" s="16" t="str">
        <f t="shared" si="31"/>
        <v/>
      </c>
      <c r="L223" s="16" t="str">
        <f t="shared" si="32"/>
        <v/>
      </c>
      <c r="M223" s="16" t="str">
        <f t="shared" si="33"/>
        <v/>
      </c>
      <c r="N223" s="11"/>
      <c r="O223" s="16" t="str">
        <f t="shared" si="34"/>
        <v/>
      </c>
      <c r="P223" s="8" t="str">
        <f t="shared" si="35"/>
        <v/>
      </c>
      <c r="Q223" s="17" t="str">
        <f>IF($C223="","",IF(AND(ISNUMBER(IFERROR(INDEX(従業員マスタ!$S$7:$S$26,MATCH($C223,従業員マスタ!$A$7:$A$26,0)),"")),IFERROR(INDEX(従業員マスタ!$S$7:$S$26,MATCH($C223,従業員マスタ!$A$7:$A$26,0)),"")&gt;0,ISNUMBER(IFERROR(INDEX(従業員マスタ!$T$7:$T$26,MATCH($C223,従業員マスタ!$A$7:$A$26,0)),"")),IFERROR(INDEX(従業員マスタ!$T$7:$T$26,MATCH($C223,従業員マスタ!$A$7:$A$26,0)),"")&gt;0),ROUND(IFERROR(INDEX(従業員マスタ!$T$7:$T$26,MATCH($C223,従業員マスタ!$A$7:$A$26,0)),"")/IFERROR(INDEX(従業員マスタ!$S$7:$S$26,MATCH($C223,従業員マスタ!$A$7:$A$26,0)),""),2),設定!$B$11))</f>
        <v/>
      </c>
      <c r="R223" s="6"/>
    </row>
    <row r="224" spans="1:18" ht="17.25" x14ac:dyDescent="0.25">
      <c r="A224" s="12"/>
      <c r="B224" s="6"/>
      <c r="C224" s="13" t="str">
        <f>IF($B224="","",IFERROR(INDEX(従業員マスタ!$A$7:$A$26,MATCH($B224,従業員マスタ!$B$7:$B$26,0)),""))</f>
        <v/>
      </c>
      <c r="D224" s="13" t="str">
        <f t="shared" si="27"/>
        <v/>
      </c>
      <c r="E224" s="14"/>
      <c r="F224" s="14"/>
      <c r="G224" s="15"/>
      <c r="H224" s="13" t="str">
        <f t="shared" si="28"/>
        <v/>
      </c>
      <c r="I224" s="16" t="str">
        <f t="shared" si="29"/>
        <v/>
      </c>
      <c r="J224" s="16" t="str">
        <f t="shared" si="30"/>
        <v/>
      </c>
      <c r="K224" s="16" t="str">
        <f t="shared" si="31"/>
        <v/>
      </c>
      <c r="L224" s="16" t="str">
        <f t="shared" si="32"/>
        <v/>
      </c>
      <c r="M224" s="16" t="str">
        <f t="shared" si="33"/>
        <v/>
      </c>
      <c r="N224" s="11"/>
      <c r="O224" s="16" t="str">
        <f t="shared" si="34"/>
        <v/>
      </c>
      <c r="P224" s="8" t="str">
        <f t="shared" si="35"/>
        <v/>
      </c>
      <c r="Q224" s="17" t="str">
        <f>IF($C224="","",IF(AND(ISNUMBER(IFERROR(INDEX(従業員マスタ!$S$7:$S$26,MATCH($C224,従業員マスタ!$A$7:$A$26,0)),"")),IFERROR(INDEX(従業員マスタ!$S$7:$S$26,MATCH($C224,従業員マスタ!$A$7:$A$26,0)),"")&gt;0,ISNUMBER(IFERROR(INDEX(従業員マスタ!$T$7:$T$26,MATCH($C224,従業員マスタ!$A$7:$A$26,0)),"")),IFERROR(INDEX(従業員マスタ!$T$7:$T$26,MATCH($C224,従業員マスタ!$A$7:$A$26,0)),"")&gt;0),ROUND(IFERROR(INDEX(従業員マスタ!$T$7:$T$26,MATCH($C224,従業員マスタ!$A$7:$A$26,0)),"")/IFERROR(INDEX(従業員マスタ!$S$7:$S$26,MATCH($C224,従業員マスタ!$A$7:$A$26,0)),""),2),設定!$B$11))</f>
        <v/>
      </c>
      <c r="R224" s="6"/>
    </row>
    <row r="225" spans="1:18" ht="17.25" x14ac:dyDescent="0.25">
      <c r="A225" s="12"/>
      <c r="B225" s="6"/>
      <c r="C225" s="13" t="str">
        <f>IF($B225="","",IFERROR(INDEX(従業員マスタ!$A$7:$A$26,MATCH($B225,従業員マスタ!$B$7:$B$26,0)),""))</f>
        <v/>
      </c>
      <c r="D225" s="13" t="str">
        <f t="shared" si="27"/>
        <v/>
      </c>
      <c r="E225" s="14"/>
      <c r="F225" s="14"/>
      <c r="G225" s="15"/>
      <c r="H225" s="13" t="str">
        <f t="shared" si="28"/>
        <v/>
      </c>
      <c r="I225" s="16" t="str">
        <f t="shared" si="29"/>
        <v/>
      </c>
      <c r="J225" s="16" t="str">
        <f t="shared" si="30"/>
        <v/>
      </c>
      <c r="K225" s="16" t="str">
        <f t="shared" si="31"/>
        <v/>
      </c>
      <c r="L225" s="16" t="str">
        <f t="shared" si="32"/>
        <v/>
      </c>
      <c r="M225" s="16" t="str">
        <f t="shared" si="33"/>
        <v/>
      </c>
      <c r="N225" s="11"/>
      <c r="O225" s="16" t="str">
        <f t="shared" si="34"/>
        <v/>
      </c>
      <c r="P225" s="8" t="str">
        <f t="shared" si="35"/>
        <v/>
      </c>
      <c r="Q225" s="17" t="str">
        <f>IF($C225="","",IF(AND(ISNUMBER(IFERROR(INDEX(従業員マスタ!$S$7:$S$26,MATCH($C225,従業員マスタ!$A$7:$A$26,0)),"")),IFERROR(INDEX(従業員マスタ!$S$7:$S$26,MATCH($C225,従業員マスタ!$A$7:$A$26,0)),"")&gt;0,ISNUMBER(IFERROR(INDEX(従業員マスタ!$T$7:$T$26,MATCH($C225,従業員マスタ!$A$7:$A$26,0)),"")),IFERROR(INDEX(従業員マスタ!$T$7:$T$26,MATCH($C225,従業員マスタ!$A$7:$A$26,0)),"")&gt;0),ROUND(IFERROR(INDEX(従業員マスタ!$T$7:$T$26,MATCH($C225,従業員マスタ!$A$7:$A$26,0)),"")/IFERROR(INDEX(従業員マスタ!$S$7:$S$26,MATCH($C225,従業員マスタ!$A$7:$A$26,0)),""),2),設定!$B$11))</f>
        <v/>
      </c>
      <c r="R225" s="6"/>
    </row>
    <row r="226" spans="1:18" ht="17.25" x14ac:dyDescent="0.25">
      <c r="A226" s="12"/>
      <c r="B226" s="6"/>
      <c r="C226" s="13" t="str">
        <f>IF($B226="","",IFERROR(INDEX(従業員マスタ!$A$7:$A$26,MATCH($B226,従業員マスタ!$B$7:$B$26,0)),""))</f>
        <v/>
      </c>
      <c r="D226" s="13" t="str">
        <f t="shared" si="27"/>
        <v/>
      </c>
      <c r="E226" s="14"/>
      <c r="F226" s="14"/>
      <c r="G226" s="15"/>
      <c r="H226" s="13" t="str">
        <f t="shared" si="28"/>
        <v/>
      </c>
      <c r="I226" s="16" t="str">
        <f t="shared" si="29"/>
        <v/>
      </c>
      <c r="J226" s="16" t="str">
        <f t="shared" si="30"/>
        <v/>
      </c>
      <c r="K226" s="16" t="str">
        <f t="shared" si="31"/>
        <v/>
      </c>
      <c r="L226" s="16" t="str">
        <f t="shared" si="32"/>
        <v/>
      </c>
      <c r="M226" s="16" t="str">
        <f t="shared" si="33"/>
        <v/>
      </c>
      <c r="N226" s="11"/>
      <c r="O226" s="16" t="str">
        <f t="shared" si="34"/>
        <v/>
      </c>
      <c r="P226" s="8" t="str">
        <f t="shared" si="35"/>
        <v/>
      </c>
      <c r="Q226" s="17" t="str">
        <f>IF($C226="","",IF(AND(ISNUMBER(IFERROR(INDEX(従業員マスタ!$S$7:$S$26,MATCH($C226,従業員マスタ!$A$7:$A$26,0)),"")),IFERROR(INDEX(従業員マスタ!$S$7:$S$26,MATCH($C226,従業員マスタ!$A$7:$A$26,0)),"")&gt;0,ISNUMBER(IFERROR(INDEX(従業員マスタ!$T$7:$T$26,MATCH($C226,従業員マスタ!$A$7:$A$26,0)),"")),IFERROR(INDEX(従業員マスタ!$T$7:$T$26,MATCH($C226,従業員マスタ!$A$7:$A$26,0)),"")&gt;0),ROUND(IFERROR(INDEX(従業員マスタ!$T$7:$T$26,MATCH($C226,従業員マスタ!$A$7:$A$26,0)),"")/IFERROR(INDEX(従業員マスタ!$S$7:$S$26,MATCH($C226,従業員マスタ!$A$7:$A$26,0)),""),2),設定!$B$11))</f>
        <v/>
      </c>
      <c r="R226" s="6"/>
    </row>
    <row r="227" spans="1:18" ht="17.25" x14ac:dyDescent="0.25">
      <c r="A227" s="12"/>
      <c r="B227" s="6"/>
      <c r="C227" s="13" t="str">
        <f>IF($B227="","",IFERROR(INDEX(従業員マスタ!$A$7:$A$26,MATCH($B227,従業員マスタ!$B$7:$B$26,0)),""))</f>
        <v/>
      </c>
      <c r="D227" s="13" t="str">
        <f t="shared" si="27"/>
        <v/>
      </c>
      <c r="E227" s="14"/>
      <c r="F227" s="14"/>
      <c r="G227" s="15"/>
      <c r="H227" s="13" t="str">
        <f t="shared" si="28"/>
        <v/>
      </c>
      <c r="I227" s="16" t="str">
        <f t="shared" si="29"/>
        <v/>
      </c>
      <c r="J227" s="16" t="str">
        <f t="shared" si="30"/>
        <v/>
      </c>
      <c r="K227" s="16" t="str">
        <f t="shared" si="31"/>
        <v/>
      </c>
      <c r="L227" s="16" t="str">
        <f t="shared" si="32"/>
        <v/>
      </c>
      <c r="M227" s="16" t="str">
        <f t="shared" si="33"/>
        <v/>
      </c>
      <c r="N227" s="11"/>
      <c r="O227" s="16" t="str">
        <f t="shared" si="34"/>
        <v/>
      </c>
      <c r="P227" s="8" t="str">
        <f t="shared" si="35"/>
        <v/>
      </c>
      <c r="Q227" s="17" t="str">
        <f>IF($C227="","",IF(AND(ISNUMBER(IFERROR(INDEX(従業員マスタ!$S$7:$S$26,MATCH($C227,従業員マスタ!$A$7:$A$26,0)),"")),IFERROR(INDEX(従業員マスタ!$S$7:$S$26,MATCH($C227,従業員マスタ!$A$7:$A$26,0)),"")&gt;0,ISNUMBER(IFERROR(INDEX(従業員マスタ!$T$7:$T$26,MATCH($C227,従業員マスタ!$A$7:$A$26,0)),"")),IFERROR(INDEX(従業員マスタ!$T$7:$T$26,MATCH($C227,従業員マスタ!$A$7:$A$26,0)),"")&gt;0),ROUND(IFERROR(INDEX(従業員マスタ!$T$7:$T$26,MATCH($C227,従業員マスタ!$A$7:$A$26,0)),"")/IFERROR(INDEX(従業員マスタ!$S$7:$S$26,MATCH($C227,従業員マスタ!$A$7:$A$26,0)),""),2),設定!$B$11))</f>
        <v/>
      </c>
      <c r="R227" s="6"/>
    </row>
    <row r="228" spans="1:18" ht="17.25" x14ac:dyDescent="0.25">
      <c r="A228" s="12"/>
      <c r="B228" s="6"/>
      <c r="C228" s="13" t="str">
        <f>IF($B228="","",IFERROR(INDEX(従業員マスタ!$A$7:$A$26,MATCH($B228,従業員マスタ!$B$7:$B$26,0)),""))</f>
        <v/>
      </c>
      <c r="D228" s="13" t="str">
        <f t="shared" si="27"/>
        <v/>
      </c>
      <c r="E228" s="14"/>
      <c r="F228" s="14"/>
      <c r="G228" s="15"/>
      <c r="H228" s="13" t="str">
        <f t="shared" si="28"/>
        <v/>
      </c>
      <c r="I228" s="16" t="str">
        <f t="shared" si="29"/>
        <v/>
      </c>
      <c r="J228" s="16" t="str">
        <f t="shared" si="30"/>
        <v/>
      </c>
      <c r="K228" s="16" t="str">
        <f t="shared" si="31"/>
        <v/>
      </c>
      <c r="L228" s="16" t="str">
        <f t="shared" si="32"/>
        <v/>
      </c>
      <c r="M228" s="16" t="str">
        <f t="shared" si="33"/>
        <v/>
      </c>
      <c r="N228" s="11"/>
      <c r="O228" s="16" t="str">
        <f t="shared" si="34"/>
        <v/>
      </c>
      <c r="P228" s="8" t="str">
        <f t="shared" si="35"/>
        <v/>
      </c>
      <c r="Q228" s="17" t="str">
        <f>IF($C228="","",IF(AND(ISNUMBER(IFERROR(INDEX(従業員マスタ!$S$7:$S$26,MATCH($C228,従業員マスタ!$A$7:$A$26,0)),"")),IFERROR(INDEX(従業員マスタ!$S$7:$S$26,MATCH($C228,従業員マスタ!$A$7:$A$26,0)),"")&gt;0,ISNUMBER(IFERROR(INDEX(従業員マスタ!$T$7:$T$26,MATCH($C228,従業員マスタ!$A$7:$A$26,0)),"")),IFERROR(INDEX(従業員マスタ!$T$7:$T$26,MATCH($C228,従業員マスタ!$A$7:$A$26,0)),"")&gt;0),ROUND(IFERROR(INDEX(従業員マスタ!$T$7:$T$26,MATCH($C228,従業員マスタ!$A$7:$A$26,0)),"")/IFERROR(INDEX(従業員マスタ!$S$7:$S$26,MATCH($C228,従業員マスタ!$A$7:$A$26,0)),""),2),設定!$B$11))</f>
        <v/>
      </c>
      <c r="R228" s="6"/>
    </row>
    <row r="229" spans="1:18" ht="17.25" x14ac:dyDescent="0.25">
      <c r="A229" s="12"/>
      <c r="B229" s="6"/>
      <c r="C229" s="13" t="str">
        <f>IF($B229="","",IFERROR(INDEX(従業員マスタ!$A$7:$A$26,MATCH($B229,従業員マスタ!$B$7:$B$26,0)),""))</f>
        <v/>
      </c>
      <c r="D229" s="13" t="str">
        <f t="shared" si="27"/>
        <v/>
      </c>
      <c r="E229" s="14"/>
      <c r="F229" s="14"/>
      <c r="G229" s="15"/>
      <c r="H229" s="13" t="str">
        <f t="shared" si="28"/>
        <v/>
      </c>
      <c r="I229" s="16" t="str">
        <f t="shared" si="29"/>
        <v/>
      </c>
      <c r="J229" s="16" t="str">
        <f t="shared" si="30"/>
        <v/>
      </c>
      <c r="K229" s="16" t="str">
        <f t="shared" si="31"/>
        <v/>
      </c>
      <c r="L229" s="16" t="str">
        <f t="shared" si="32"/>
        <v/>
      </c>
      <c r="M229" s="16" t="str">
        <f t="shared" si="33"/>
        <v/>
      </c>
      <c r="N229" s="11"/>
      <c r="O229" s="16" t="str">
        <f t="shared" si="34"/>
        <v/>
      </c>
      <c r="P229" s="8" t="str">
        <f t="shared" si="35"/>
        <v/>
      </c>
      <c r="Q229" s="17" t="str">
        <f>IF($C229="","",IF(AND(ISNUMBER(IFERROR(INDEX(従業員マスタ!$S$7:$S$26,MATCH($C229,従業員マスタ!$A$7:$A$26,0)),"")),IFERROR(INDEX(従業員マスタ!$S$7:$S$26,MATCH($C229,従業員マスタ!$A$7:$A$26,0)),"")&gt;0,ISNUMBER(IFERROR(INDEX(従業員マスタ!$T$7:$T$26,MATCH($C229,従業員マスタ!$A$7:$A$26,0)),"")),IFERROR(INDEX(従業員マスタ!$T$7:$T$26,MATCH($C229,従業員マスタ!$A$7:$A$26,0)),"")&gt;0),ROUND(IFERROR(INDEX(従業員マスタ!$T$7:$T$26,MATCH($C229,従業員マスタ!$A$7:$A$26,0)),"")/IFERROR(INDEX(従業員マスタ!$S$7:$S$26,MATCH($C229,従業員マスタ!$A$7:$A$26,0)),""),2),設定!$B$11))</f>
        <v/>
      </c>
      <c r="R229" s="6"/>
    </row>
    <row r="230" spans="1:18" ht="17.25" x14ac:dyDescent="0.25">
      <c r="A230" s="12"/>
      <c r="B230" s="6"/>
      <c r="C230" s="13" t="str">
        <f>IF($B230="","",IFERROR(INDEX(従業員マスタ!$A$7:$A$26,MATCH($B230,従業員マスタ!$B$7:$B$26,0)),""))</f>
        <v/>
      </c>
      <c r="D230" s="13" t="str">
        <f t="shared" si="27"/>
        <v/>
      </c>
      <c r="E230" s="14"/>
      <c r="F230" s="14"/>
      <c r="G230" s="15"/>
      <c r="H230" s="13" t="str">
        <f t="shared" si="28"/>
        <v/>
      </c>
      <c r="I230" s="16" t="str">
        <f t="shared" si="29"/>
        <v/>
      </c>
      <c r="J230" s="16" t="str">
        <f t="shared" si="30"/>
        <v/>
      </c>
      <c r="K230" s="16" t="str">
        <f t="shared" si="31"/>
        <v/>
      </c>
      <c r="L230" s="16" t="str">
        <f t="shared" si="32"/>
        <v/>
      </c>
      <c r="M230" s="16" t="str">
        <f t="shared" si="33"/>
        <v/>
      </c>
      <c r="N230" s="11"/>
      <c r="O230" s="16" t="str">
        <f t="shared" si="34"/>
        <v/>
      </c>
      <c r="P230" s="8" t="str">
        <f t="shared" si="35"/>
        <v/>
      </c>
      <c r="Q230" s="17" t="str">
        <f>IF($C230="","",IF(AND(ISNUMBER(IFERROR(INDEX(従業員マスタ!$S$7:$S$26,MATCH($C230,従業員マスタ!$A$7:$A$26,0)),"")),IFERROR(INDEX(従業員マスタ!$S$7:$S$26,MATCH($C230,従業員マスタ!$A$7:$A$26,0)),"")&gt;0,ISNUMBER(IFERROR(INDEX(従業員マスタ!$T$7:$T$26,MATCH($C230,従業員マスタ!$A$7:$A$26,0)),"")),IFERROR(INDEX(従業員マスタ!$T$7:$T$26,MATCH($C230,従業員マスタ!$A$7:$A$26,0)),"")&gt;0),ROUND(IFERROR(INDEX(従業員マスタ!$T$7:$T$26,MATCH($C230,従業員マスタ!$A$7:$A$26,0)),"")/IFERROR(INDEX(従業員マスタ!$S$7:$S$26,MATCH($C230,従業員マスタ!$A$7:$A$26,0)),""),2),設定!$B$11))</f>
        <v/>
      </c>
      <c r="R230" s="6"/>
    </row>
    <row r="231" spans="1:18" ht="17.25" x14ac:dyDescent="0.25">
      <c r="A231" s="12"/>
      <c r="B231" s="6"/>
      <c r="C231" s="13" t="str">
        <f>IF($B231="","",IFERROR(INDEX(従業員マスタ!$A$7:$A$26,MATCH($B231,従業員マスタ!$B$7:$B$26,0)),""))</f>
        <v/>
      </c>
      <c r="D231" s="13" t="str">
        <f t="shared" si="27"/>
        <v/>
      </c>
      <c r="E231" s="14"/>
      <c r="F231" s="14"/>
      <c r="G231" s="15"/>
      <c r="H231" s="13" t="str">
        <f t="shared" si="28"/>
        <v/>
      </c>
      <c r="I231" s="16" t="str">
        <f t="shared" si="29"/>
        <v/>
      </c>
      <c r="J231" s="16" t="str">
        <f t="shared" si="30"/>
        <v/>
      </c>
      <c r="K231" s="16" t="str">
        <f t="shared" si="31"/>
        <v/>
      </c>
      <c r="L231" s="16" t="str">
        <f t="shared" si="32"/>
        <v/>
      </c>
      <c r="M231" s="16" t="str">
        <f t="shared" si="33"/>
        <v/>
      </c>
      <c r="N231" s="11"/>
      <c r="O231" s="16" t="str">
        <f t="shared" si="34"/>
        <v/>
      </c>
      <c r="P231" s="8" t="str">
        <f t="shared" si="35"/>
        <v/>
      </c>
      <c r="Q231" s="17" t="str">
        <f>IF($C231="","",IF(AND(ISNUMBER(IFERROR(INDEX(従業員マスタ!$S$7:$S$26,MATCH($C231,従業員マスタ!$A$7:$A$26,0)),"")),IFERROR(INDEX(従業員マスタ!$S$7:$S$26,MATCH($C231,従業員マスタ!$A$7:$A$26,0)),"")&gt;0,ISNUMBER(IFERROR(INDEX(従業員マスタ!$T$7:$T$26,MATCH($C231,従業員マスタ!$A$7:$A$26,0)),"")),IFERROR(INDEX(従業員マスタ!$T$7:$T$26,MATCH($C231,従業員マスタ!$A$7:$A$26,0)),"")&gt;0),ROUND(IFERROR(INDEX(従業員マスタ!$T$7:$T$26,MATCH($C231,従業員マスタ!$A$7:$A$26,0)),"")/IFERROR(INDEX(従業員マスタ!$S$7:$S$26,MATCH($C231,従業員マスタ!$A$7:$A$26,0)),""),2),設定!$B$11))</f>
        <v/>
      </c>
      <c r="R231" s="6"/>
    </row>
    <row r="232" spans="1:18" ht="17.25" x14ac:dyDescent="0.25">
      <c r="A232" s="12"/>
      <c r="B232" s="6"/>
      <c r="C232" s="13" t="str">
        <f>IF($B232="","",IFERROR(INDEX(従業員マスタ!$A$7:$A$26,MATCH($B232,従業員マスタ!$B$7:$B$26,0)),""))</f>
        <v/>
      </c>
      <c r="D232" s="13" t="str">
        <f t="shared" si="27"/>
        <v/>
      </c>
      <c r="E232" s="14"/>
      <c r="F232" s="14"/>
      <c r="G232" s="15"/>
      <c r="H232" s="13" t="str">
        <f t="shared" si="28"/>
        <v/>
      </c>
      <c r="I232" s="16" t="str">
        <f t="shared" si="29"/>
        <v/>
      </c>
      <c r="J232" s="16" t="str">
        <f t="shared" si="30"/>
        <v/>
      </c>
      <c r="K232" s="16" t="str">
        <f t="shared" si="31"/>
        <v/>
      </c>
      <c r="L232" s="16" t="str">
        <f t="shared" si="32"/>
        <v/>
      </c>
      <c r="M232" s="16" t="str">
        <f t="shared" si="33"/>
        <v/>
      </c>
      <c r="N232" s="11"/>
      <c r="O232" s="16" t="str">
        <f t="shared" si="34"/>
        <v/>
      </c>
      <c r="P232" s="8" t="str">
        <f t="shared" si="35"/>
        <v/>
      </c>
      <c r="Q232" s="17" t="str">
        <f>IF($C232="","",IF(AND(ISNUMBER(IFERROR(INDEX(従業員マスタ!$S$7:$S$26,MATCH($C232,従業員マスタ!$A$7:$A$26,0)),"")),IFERROR(INDEX(従業員マスタ!$S$7:$S$26,MATCH($C232,従業員マスタ!$A$7:$A$26,0)),"")&gt;0,ISNUMBER(IFERROR(INDEX(従業員マスタ!$T$7:$T$26,MATCH($C232,従業員マスタ!$A$7:$A$26,0)),"")),IFERROR(INDEX(従業員マスタ!$T$7:$T$26,MATCH($C232,従業員マスタ!$A$7:$A$26,0)),"")&gt;0),ROUND(IFERROR(INDEX(従業員マスタ!$T$7:$T$26,MATCH($C232,従業員マスタ!$A$7:$A$26,0)),"")/IFERROR(INDEX(従業員マスタ!$S$7:$S$26,MATCH($C232,従業員マスタ!$A$7:$A$26,0)),""),2),設定!$B$11))</f>
        <v/>
      </c>
      <c r="R232" s="6"/>
    </row>
    <row r="233" spans="1:18" ht="17.25" x14ac:dyDescent="0.25">
      <c r="A233" s="12"/>
      <c r="B233" s="6"/>
      <c r="C233" s="13" t="str">
        <f>IF($B233="","",IFERROR(INDEX(従業員マスタ!$A$7:$A$26,MATCH($B233,従業員マスタ!$B$7:$B$26,0)),""))</f>
        <v/>
      </c>
      <c r="D233" s="13" t="str">
        <f t="shared" si="27"/>
        <v/>
      </c>
      <c r="E233" s="14"/>
      <c r="F233" s="14"/>
      <c r="G233" s="15"/>
      <c r="H233" s="13" t="str">
        <f t="shared" si="28"/>
        <v/>
      </c>
      <c r="I233" s="16" t="str">
        <f t="shared" si="29"/>
        <v/>
      </c>
      <c r="J233" s="16" t="str">
        <f t="shared" si="30"/>
        <v/>
      </c>
      <c r="K233" s="16" t="str">
        <f t="shared" si="31"/>
        <v/>
      </c>
      <c r="L233" s="16" t="str">
        <f t="shared" si="32"/>
        <v/>
      </c>
      <c r="M233" s="16" t="str">
        <f t="shared" si="33"/>
        <v/>
      </c>
      <c r="N233" s="11"/>
      <c r="O233" s="16" t="str">
        <f t="shared" si="34"/>
        <v/>
      </c>
      <c r="P233" s="8" t="str">
        <f t="shared" si="35"/>
        <v/>
      </c>
      <c r="Q233" s="17" t="str">
        <f>IF($C233="","",IF(AND(ISNUMBER(IFERROR(INDEX(従業員マスタ!$S$7:$S$26,MATCH($C233,従業員マスタ!$A$7:$A$26,0)),"")),IFERROR(INDEX(従業員マスタ!$S$7:$S$26,MATCH($C233,従業員マスタ!$A$7:$A$26,0)),"")&gt;0,ISNUMBER(IFERROR(INDEX(従業員マスタ!$T$7:$T$26,MATCH($C233,従業員マスタ!$A$7:$A$26,0)),"")),IFERROR(INDEX(従業員マスタ!$T$7:$T$26,MATCH($C233,従業員マスタ!$A$7:$A$26,0)),"")&gt;0),ROUND(IFERROR(INDEX(従業員マスタ!$T$7:$T$26,MATCH($C233,従業員マスタ!$A$7:$A$26,0)),"")/IFERROR(INDEX(従業員マスタ!$S$7:$S$26,MATCH($C233,従業員マスタ!$A$7:$A$26,0)),""),2),設定!$B$11))</f>
        <v/>
      </c>
      <c r="R233" s="6"/>
    </row>
    <row r="234" spans="1:18" ht="17.25" x14ac:dyDescent="0.25">
      <c r="A234" s="12"/>
      <c r="B234" s="6"/>
      <c r="C234" s="13" t="str">
        <f>IF($B234="","",IFERROR(INDEX(従業員マスタ!$A$7:$A$26,MATCH($B234,従業員マスタ!$B$7:$B$26,0)),""))</f>
        <v/>
      </c>
      <c r="D234" s="13" t="str">
        <f t="shared" si="27"/>
        <v/>
      </c>
      <c r="E234" s="14"/>
      <c r="F234" s="14"/>
      <c r="G234" s="15"/>
      <c r="H234" s="13" t="str">
        <f t="shared" si="28"/>
        <v/>
      </c>
      <c r="I234" s="16" t="str">
        <f t="shared" si="29"/>
        <v/>
      </c>
      <c r="J234" s="16" t="str">
        <f t="shared" si="30"/>
        <v/>
      </c>
      <c r="K234" s="16" t="str">
        <f t="shared" si="31"/>
        <v/>
      </c>
      <c r="L234" s="16" t="str">
        <f t="shared" si="32"/>
        <v/>
      </c>
      <c r="M234" s="16" t="str">
        <f t="shared" si="33"/>
        <v/>
      </c>
      <c r="N234" s="11"/>
      <c r="O234" s="16" t="str">
        <f t="shared" si="34"/>
        <v/>
      </c>
      <c r="P234" s="8" t="str">
        <f t="shared" si="35"/>
        <v/>
      </c>
      <c r="Q234" s="17" t="str">
        <f>IF($C234="","",IF(AND(ISNUMBER(IFERROR(INDEX(従業員マスタ!$S$7:$S$26,MATCH($C234,従業員マスタ!$A$7:$A$26,0)),"")),IFERROR(INDEX(従業員マスタ!$S$7:$S$26,MATCH($C234,従業員マスタ!$A$7:$A$26,0)),"")&gt;0,ISNUMBER(IFERROR(INDEX(従業員マスタ!$T$7:$T$26,MATCH($C234,従業員マスタ!$A$7:$A$26,0)),"")),IFERROR(INDEX(従業員マスタ!$T$7:$T$26,MATCH($C234,従業員マスタ!$A$7:$A$26,0)),"")&gt;0),ROUND(IFERROR(INDEX(従業員マスタ!$T$7:$T$26,MATCH($C234,従業員マスタ!$A$7:$A$26,0)),"")/IFERROR(INDEX(従業員マスタ!$S$7:$S$26,MATCH($C234,従業員マスタ!$A$7:$A$26,0)),""),2),設定!$B$11))</f>
        <v/>
      </c>
      <c r="R234" s="6"/>
    </row>
    <row r="235" spans="1:18" ht="17.25" x14ac:dyDescent="0.25">
      <c r="A235" s="12"/>
      <c r="B235" s="6"/>
      <c r="C235" s="13" t="str">
        <f>IF($B235="","",IFERROR(INDEX(従業員マスタ!$A$7:$A$26,MATCH($B235,従業員マスタ!$B$7:$B$26,0)),""))</f>
        <v/>
      </c>
      <c r="D235" s="13" t="str">
        <f t="shared" si="27"/>
        <v/>
      </c>
      <c r="E235" s="14"/>
      <c r="F235" s="14"/>
      <c r="G235" s="15"/>
      <c r="H235" s="13" t="str">
        <f t="shared" si="28"/>
        <v/>
      </c>
      <c r="I235" s="16" t="str">
        <f t="shared" si="29"/>
        <v/>
      </c>
      <c r="J235" s="16" t="str">
        <f t="shared" si="30"/>
        <v/>
      </c>
      <c r="K235" s="16" t="str">
        <f t="shared" si="31"/>
        <v/>
      </c>
      <c r="L235" s="16" t="str">
        <f t="shared" si="32"/>
        <v/>
      </c>
      <c r="M235" s="16" t="str">
        <f t="shared" si="33"/>
        <v/>
      </c>
      <c r="N235" s="11"/>
      <c r="O235" s="16" t="str">
        <f t="shared" si="34"/>
        <v/>
      </c>
      <c r="P235" s="8" t="str">
        <f t="shared" si="35"/>
        <v/>
      </c>
      <c r="Q235" s="17" t="str">
        <f>IF($C235="","",IF(AND(ISNUMBER(IFERROR(INDEX(従業員マスタ!$S$7:$S$26,MATCH($C235,従業員マスタ!$A$7:$A$26,0)),"")),IFERROR(INDEX(従業員マスタ!$S$7:$S$26,MATCH($C235,従業員マスタ!$A$7:$A$26,0)),"")&gt;0,ISNUMBER(IFERROR(INDEX(従業員マスタ!$T$7:$T$26,MATCH($C235,従業員マスタ!$A$7:$A$26,0)),"")),IFERROR(INDEX(従業員マスタ!$T$7:$T$26,MATCH($C235,従業員マスタ!$A$7:$A$26,0)),"")&gt;0),ROUND(IFERROR(INDEX(従業員マスタ!$T$7:$T$26,MATCH($C235,従業員マスタ!$A$7:$A$26,0)),"")/IFERROR(INDEX(従業員マスタ!$S$7:$S$26,MATCH($C235,従業員マスタ!$A$7:$A$26,0)),""),2),設定!$B$11))</f>
        <v/>
      </c>
      <c r="R235" s="6"/>
    </row>
    <row r="236" spans="1:18" ht="17.25" x14ac:dyDescent="0.25">
      <c r="A236" s="12"/>
      <c r="B236" s="6"/>
      <c r="C236" s="13" t="str">
        <f>IF($B236="","",IFERROR(INDEX(従業員マスタ!$A$7:$A$26,MATCH($B236,従業員マスタ!$B$7:$B$26,0)),""))</f>
        <v/>
      </c>
      <c r="D236" s="13" t="str">
        <f t="shared" si="27"/>
        <v/>
      </c>
      <c r="E236" s="14"/>
      <c r="F236" s="14"/>
      <c r="G236" s="15"/>
      <c r="H236" s="13" t="str">
        <f t="shared" si="28"/>
        <v/>
      </c>
      <c r="I236" s="16" t="str">
        <f t="shared" si="29"/>
        <v/>
      </c>
      <c r="J236" s="16" t="str">
        <f t="shared" si="30"/>
        <v/>
      </c>
      <c r="K236" s="16" t="str">
        <f t="shared" si="31"/>
        <v/>
      </c>
      <c r="L236" s="16" t="str">
        <f t="shared" si="32"/>
        <v/>
      </c>
      <c r="M236" s="16" t="str">
        <f t="shared" si="33"/>
        <v/>
      </c>
      <c r="N236" s="11"/>
      <c r="O236" s="16" t="str">
        <f t="shared" si="34"/>
        <v/>
      </c>
      <c r="P236" s="8" t="str">
        <f t="shared" si="35"/>
        <v/>
      </c>
      <c r="Q236" s="17" t="str">
        <f>IF($C236="","",IF(AND(ISNUMBER(IFERROR(INDEX(従業員マスタ!$S$7:$S$26,MATCH($C236,従業員マスタ!$A$7:$A$26,0)),"")),IFERROR(INDEX(従業員マスタ!$S$7:$S$26,MATCH($C236,従業員マスタ!$A$7:$A$26,0)),"")&gt;0,ISNUMBER(IFERROR(INDEX(従業員マスタ!$T$7:$T$26,MATCH($C236,従業員マスタ!$A$7:$A$26,0)),"")),IFERROR(INDEX(従業員マスタ!$T$7:$T$26,MATCH($C236,従業員マスタ!$A$7:$A$26,0)),"")&gt;0),ROUND(IFERROR(INDEX(従業員マスタ!$T$7:$T$26,MATCH($C236,従業員マスタ!$A$7:$A$26,0)),"")/IFERROR(INDEX(従業員マスタ!$S$7:$S$26,MATCH($C236,従業員マスタ!$A$7:$A$26,0)),""),2),設定!$B$11))</f>
        <v/>
      </c>
      <c r="R236" s="6"/>
    </row>
    <row r="237" spans="1:18" ht="17.25" x14ac:dyDescent="0.25">
      <c r="A237" s="12"/>
      <c r="B237" s="6"/>
      <c r="C237" s="13" t="str">
        <f>IF($B237="","",IFERROR(INDEX(従業員マスタ!$A$7:$A$26,MATCH($B237,従業員マスタ!$B$7:$B$26,0)),""))</f>
        <v/>
      </c>
      <c r="D237" s="13" t="str">
        <f t="shared" si="27"/>
        <v/>
      </c>
      <c r="E237" s="14"/>
      <c r="F237" s="14"/>
      <c r="G237" s="15"/>
      <c r="H237" s="13" t="str">
        <f t="shared" si="28"/>
        <v/>
      </c>
      <c r="I237" s="16" t="str">
        <f t="shared" si="29"/>
        <v/>
      </c>
      <c r="J237" s="16" t="str">
        <f t="shared" si="30"/>
        <v/>
      </c>
      <c r="K237" s="16" t="str">
        <f t="shared" si="31"/>
        <v/>
      </c>
      <c r="L237" s="16" t="str">
        <f t="shared" si="32"/>
        <v/>
      </c>
      <c r="M237" s="16" t="str">
        <f t="shared" si="33"/>
        <v/>
      </c>
      <c r="N237" s="11"/>
      <c r="O237" s="16" t="str">
        <f t="shared" si="34"/>
        <v/>
      </c>
      <c r="P237" s="8" t="str">
        <f t="shared" si="35"/>
        <v/>
      </c>
      <c r="Q237" s="17" t="str">
        <f>IF($C237="","",IF(AND(ISNUMBER(IFERROR(INDEX(従業員マスタ!$S$7:$S$26,MATCH($C237,従業員マスタ!$A$7:$A$26,0)),"")),IFERROR(INDEX(従業員マスタ!$S$7:$S$26,MATCH($C237,従業員マスタ!$A$7:$A$26,0)),"")&gt;0,ISNUMBER(IFERROR(INDEX(従業員マスタ!$T$7:$T$26,MATCH($C237,従業員マスタ!$A$7:$A$26,0)),"")),IFERROR(INDEX(従業員マスタ!$T$7:$T$26,MATCH($C237,従業員マスタ!$A$7:$A$26,0)),"")&gt;0),ROUND(IFERROR(INDEX(従業員マスタ!$T$7:$T$26,MATCH($C237,従業員マスタ!$A$7:$A$26,0)),"")/IFERROR(INDEX(従業員マスタ!$S$7:$S$26,MATCH($C237,従業員マスタ!$A$7:$A$26,0)),""),2),設定!$B$11))</f>
        <v/>
      </c>
      <c r="R237" s="6"/>
    </row>
    <row r="238" spans="1:18" ht="17.25" x14ac:dyDescent="0.25">
      <c r="A238" s="12"/>
      <c r="B238" s="6"/>
      <c r="C238" s="13" t="str">
        <f>IF($B238="","",IFERROR(INDEX(従業員マスタ!$A$7:$A$26,MATCH($B238,従業員マスタ!$B$7:$B$26,0)),""))</f>
        <v/>
      </c>
      <c r="D238" s="13" t="str">
        <f t="shared" si="27"/>
        <v/>
      </c>
      <c r="E238" s="14"/>
      <c r="F238" s="14"/>
      <c r="G238" s="15"/>
      <c r="H238" s="13" t="str">
        <f t="shared" si="28"/>
        <v/>
      </c>
      <c r="I238" s="16" t="str">
        <f t="shared" si="29"/>
        <v/>
      </c>
      <c r="J238" s="16" t="str">
        <f t="shared" si="30"/>
        <v/>
      </c>
      <c r="K238" s="16" t="str">
        <f t="shared" si="31"/>
        <v/>
      </c>
      <c r="L238" s="16" t="str">
        <f t="shared" si="32"/>
        <v/>
      </c>
      <c r="M238" s="16" t="str">
        <f t="shared" si="33"/>
        <v/>
      </c>
      <c r="N238" s="11"/>
      <c r="O238" s="16" t="str">
        <f t="shared" si="34"/>
        <v/>
      </c>
      <c r="P238" s="8" t="str">
        <f t="shared" si="35"/>
        <v/>
      </c>
      <c r="Q238" s="17" t="str">
        <f>IF($C238="","",IF(AND(ISNUMBER(IFERROR(INDEX(従業員マスタ!$S$7:$S$26,MATCH($C238,従業員マスタ!$A$7:$A$26,0)),"")),IFERROR(INDEX(従業員マスタ!$S$7:$S$26,MATCH($C238,従業員マスタ!$A$7:$A$26,0)),"")&gt;0,ISNUMBER(IFERROR(INDEX(従業員マスタ!$T$7:$T$26,MATCH($C238,従業員マスタ!$A$7:$A$26,0)),"")),IFERROR(INDEX(従業員マスタ!$T$7:$T$26,MATCH($C238,従業員マスタ!$A$7:$A$26,0)),"")&gt;0),ROUND(IFERROR(INDEX(従業員マスタ!$T$7:$T$26,MATCH($C238,従業員マスタ!$A$7:$A$26,0)),"")/IFERROR(INDEX(従業員マスタ!$S$7:$S$26,MATCH($C238,従業員マスタ!$A$7:$A$26,0)),""),2),設定!$B$11))</f>
        <v/>
      </c>
      <c r="R238" s="6"/>
    </row>
    <row r="239" spans="1:18" ht="17.25" x14ac:dyDescent="0.25">
      <c r="A239" s="12"/>
      <c r="B239" s="6"/>
      <c r="C239" s="13" t="str">
        <f>IF($B239="","",IFERROR(INDEX(従業員マスタ!$A$7:$A$26,MATCH($B239,従業員マスタ!$B$7:$B$26,0)),""))</f>
        <v/>
      </c>
      <c r="D239" s="13" t="str">
        <f t="shared" si="27"/>
        <v/>
      </c>
      <c r="E239" s="14"/>
      <c r="F239" s="14"/>
      <c r="G239" s="15"/>
      <c r="H239" s="13" t="str">
        <f t="shared" si="28"/>
        <v/>
      </c>
      <c r="I239" s="16" t="str">
        <f t="shared" si="29"/>
        <v/>
      </c>
      <c r="J239" s="16" t="str">
        <f t="shared" si="30"/>
        <v/>
      </c>
      <c r="K239" s="16" t="str">
        <f t="shared" si="31"/>
        <v/>
      </c>
      <c r="L239" s="16" t="str">
        <f t="shared" si="32"/>
        <v/>
      </c>
      <c r="M239" s="16" t="str">
        <f t="shared" si="33"/>
        <v/>
      </c>
      <c r="N239" s="11"/>
      <c r="O239" s="16" t="str">
        <f t="shared" si="34"/>
        <v/>
      </c>
      <c r="P239" s="8" t="str">
        <f t="shared" si="35"/>
        <v/>
      </c>
      <c r="Q239" s="17" t="str">
        <f>IF($C239="","",IF(AND(ISNUMBER(IFERROR(INDEX(従業員マスタ!$S$7:$S$26,MATCH($C239,従業員マスタ!$A$7:$A$26,0)),"")),IFERROR(INDEX(従業員マスタ!$S$7:$S$26,MATCH($C239,従業員マスタ!$A$7:$A$26,0)),"")&gt;0,ISNUMBER(IFERROR(INDEX(従業員マスタ!$T$7:$T$26,MATCH($C239,従業員マスタ!$A$7:$A$26,0)),"")),IFERROR(INDEX(従業員マスタ!$T$7:$T$26,MATCH($C239,従業員マスタ!$A$7:$A$26,0)),"")&gt;0),ROUND(IFERROR(INDEX(従業員マスタ!$T$7:$T$26,MATCH($C239,従業員マスタ!$A$7:$A$26,0)),"")/IFERROR(INDEX(従業員マスタ!$S$7:$S$26,MATCH($C239,従業員マスタ!$A$7:$A$26,0)),""),2),設定!$B$11))</f>
        <v/>
      </c>
      <c r="R239" s="6"/>
    </row>
    <row r="240" spans="1:18" ht="17.25" x14ac:dyDescent="0.25">
      <c r="A240" s="12"/>
      <c r="B240" s="6"/>
      <c r="C240" s="13" t="str">
        <f>IF($B240="","",IFERROR(INDEX(従業員マスタ!$A$7:$A$26,MATCH($B240,従業員マスタ!$B$7:$B$26,0)),""))</f>
        <v/>
      </c>
      <c r="D240" s="13" t="str">
        <f t="shared" si="27"/>
        <v/>
      </c>
      <c r="E240" s="14"/>
      <c r="F240" s="14"/>
      <c r="G240" s="15"/>
      <c r="H240" s="13" t="str">
        <f t="shared" si="28"/>
        <v/>
      </c>
      <c r="I240" s="16" t="str">
        <f t="shared" si="29"/>
        <v/>
      </c>
      <c r="J240" s="16" t="str">
        <f t="shared" si="30"/>
        <v/>
      </c>
      <c r="K240" s="16" t="str">
        <f t="shared" si="31"/>
        <v/>
      </c>
      <c r="L240" s="16" t="str">
        <f t="shared" si="32"/>
        <v/>
      </c>
      <c r="M240" s="16" t="str">
        <f t="shared" si="33"/>
        <v/>
      </c>
      <c r="N240" s="11"/>
      <c r="O240" s="16" t="str">
        <f t="shared" si="34"/>
        <v/>
      </c>
      <c r="P240" s="8" t="str">
        <f t="shared" si="35"/>
        <v/>
      </c>
      <c r="Q240" s="17" t="str">
        <f>IF($C240="","",IF(AND(ISNUMBER(IFERROR(INDEX(従業員マスタ!$S$7:$S$26,MATCH($C240,従業員マスタ!$A$7:$A$26,0)),"")),IFERROR(INDEX(従業員マスタ!$S$7:$S$26,MATCH($C240,従業員マスタ!$A$7:$A$26,0)),"")&gt;0,ISNUMBER(IFERROR(INDEX(従業員マスタ!$T$7:$T$26,MATCH($C240,従業員マスタ!$A$7:$A$26,0)),"")),IFERROR(INDEX(従業員マスタ!$T$7:$T$26,MATCH($C240,従業員マスタ!$A$7:$A$26,0)),"")&gt;0),ROUND(IFERROR(INDEX(従業員マスタ!$T$7:$T$26,MATCH($C240,従業員マスタ!$A$7:$A$26,0)),"")/IFERROR(INDEX(従業員マスタ!$S$7:$S$26,MATCH($C240,従業員マスタ!$A$7:$A$26,0)),""),2),設定!$B$11))</f>
        <v/>
      </c>
      <c r="R240" s="6"/>
    </row>
    <row r="241" spans="1:18" ht="17.25" x14ac:dyDescent="0.25">
      <c r="A241" s="12"/>
      <c r="B241" s="6"/>
      <c r="C241" s="13" t="str">
        <f>IF($B241="","",IFERROR(INDEX(従業員マスタ!$A$7:$A$26,MATCH($B241,従業員マスタ!$B$7:$B$26,0)),""))</f>
        <v/>
      </c>
      <c r="D241" s="13" t="str">
        <f t="shared" si="27"/>
        <v/>
      </c>
      <c r="E241" s="14"/>
      <c r="F241" s="14"/>
      <c r="G241" s="15"/>
      <c r="H241" s="13" t="str">
        <f t="shared" si="28"/>
        <v/>
      </c>
      <c r="I241" s="16" t="str">
        <f t="shared" si="29"/>
        <v/>
      </c>
      <c r="J241" s="16" t="str">
        <f t="shared" si="30"/>
        <v/>
      </c>
      <c r="K241" s="16" t="str">
        <f t="shared" si="31"/>
        <v/>
      </c>
      <c r="L241" s="16" t="str">
        <f t="shared" si="32"/>
        <v/>
      </c>
      <c r="M241" s="16" t="str">
        <f t="shared" si="33"/>
        <v/>
      </c>
      <c r="N241" s="11"/>
      <c r="O241" s="16" t="str">
        <f t="shared" si="34"/>
        <v/>
      </c>
      <c r="P241" s="8" t="str">
        <f t="shared" si="35"/>
        <v/>
      </c>
      <c r="Q241" s="17" t="str">
        <f>IF($C241="","",IF(AND(ISNUMBER(IFERROR(INDEX(従業員マスタ!$S$7:$S$26,MATCH($C241,従業員マスタ!$A$7:$A$26,0)),"")),IFERROR(INDEX(従業員マスタ!$S$7:$S$26,MATCH($C241,従業員マスタ!$A$7:$A$26,0)),"")&gt;0,ISNUMBER(IFERROR(INDEX(従業員マスタ!$T$7:$T$26,MATCH($C241,従業員マスタ!$A$7:$A$26,0)),"")),IFERROR(INDEX(従業員マスタ!$T$7:$T$26,MATCH($C241,従業員マスタ!$A$7:$A$26,0)),"")&gt;0),ROUND(IFERROR(INDEX(従業員マスタ!$T$7:$T$26,MATCH($C241,従業員マスタ!$A$7:$A$26,0)),"")/IFERROR(INDEX(従業員マスタ!$S$7:$S$26,MATCH($C241,従業員マスタ!$A$7:$A$26,0)),""),2),設定!$B$11))</f>
        <v/>
      </c>
      <c r="R241" s="6"/>
    </row>
    <row r="242" spans="1:18" ht="17.25" x14ac:dyDescent="0.25">
      <c r="A242" s="12"/>
      <c r="B242" s="6"/>
      <c r="C242" s="13" t="str">
        <f>IF($B242="","",IFERROR(INDEX(従業員マスタ!$A$7:$A$26,MATCH($B242,従業員マスタ!$B$7:$B$26,0)),""))</f>
        <v/>
      </c>
      <c r="D242" s="13" t="str">
        <f t="shared" si="27"/>
        <v/>
      </c>
      <c r="E242" s="14"/>
      <c r="F242" s="14"/>
      <c r="G242" s="15"/>
      <c r="H242" s="13" t="str">
        <f t="shared" si="28"/>
        <v/>
      </c>
      <c r="I242" s="16" t="str">
        <f t="shared" si="29"/>
        <v/>
      </c>
      <c r="J242" s="16" t="str">
        <f t="shared" si="30"/>
        <v/>
      </c>
      <c r="K242" s="16" t="str">
        <f t="shared" si="31"/>
        <v/>
      </c>
      <c r="L242" s="16" t="str">
        <f t="shared" si="32"/>
        <v/>
      </c>
      <c r="M242" s="16" t="str">
        <f t="shared" si="33"/>
        <v/>
      </c>
      <c r="N242" s="11"/>
      <c r="O242" s="16" t="str">
        <f t="shared" si="34"/>
        <v/>
      </c>
      <c r="P242" s="8" t="str">
        <f t="shared" si="35"/>
        <v/>
      </c>
      <c r="Q242" s="17" t="str">
        <f>IF($C242="","",IF(AND(ISNUMBER(IFERROR(INDEX(従業員マスタ!$S$7:$S$26,MATCH($C242,従業員マスタ!$A$7:$A$26,0)),"")),IFERROR(INDEX(従業員マスタ!$S$7:$S$26,MATCH($C242,従業員マスタ!$A$7:$A$26,0)),"")&gt;0,ISNUMBER(IFERROR(INDEX(従業員マスタ!$T$7:$T$26,MATCH($C242,従業員マスタ!$A$7:$A$26,0)),"")),IFERROR(INDEX(従業員マスタ!$T$7:$T$26,MATCH($C242,従業員マスタ!$A$7:$A$26,0)),"")&gt;0),ROUND(IFERROR(INDEX(従業員マスタ!$T$7:$T$26,MATCH($C242,従業員マスタ!$A$7:$A$26,0)),"")/IFERROR(INDEX(従業員マスタ!$S$7:$S$26,MATCH($C242,従業員マスタ!$A$7:$A$26,0)),""),2),設定!$B$11))</f>
        <v/>
      </c>
      <c r="R242" s="6"/>
    </row>
    <row r="243" spans="1:18" ht="17.25" x14ac:dyDescent="0.25">
      <c r="A243" s="12"/>
      <c r="B243" s="6"/>
      <c r="C243" s="13" t="str">
        <f>IF($B243="","",IFERROR(INDEX(従業員マスタ!$A$7:$A$26,MATCH($B243,従業員マスタ!$B$7:$B$26,0)),""))</f>
        <v/>
      </c>
      <c r="D243" s="13" t="str">
        <f t="shared" si="27"/>
        <v/>
      </c>
      <c r="E243" s="14"/>
      <c r="F243" s="14"/>
      <c r="G243" s="15"/>
      <c r="H243" s="13" t="str">
        <f t="shared" si="28"/>
        <v/>
      </c>
      <c r="I243" s="16" t="str">
        <f t="shared" si="29"/>
        <v/>
      </c>
      <c r="J243" s="16" t="str">
        <f t="shared" si="30"/>
        <v/>
      </c>
      <c r="K243" s="16" t="str">
        <f t="shared" si="31"/>
        <v/>
      </c>
      <c r="L243" s="16" t="str">
        <f t="shared" si="32"/>
        <v/>
      </c>
      <c r="M243" s="16" t="str">
        <f t="shared" si="33"/>
        <v/>
      </c>
      <c r="N243" s="11"/>
      <c r="O243" s="16" t="str">
        <f t="shared" si="34"/>
        <v/>
      </c>
      <c r="P243" s="8" t="str">
        <f t="shared" si="35"/>
        <v/>
      </c>
      <c r="Q243" s="17" t="str">
        <f>IF($C243="","",IF(AND(ISNUMBER(IFERROR(INDEX(従業員マスタ!$S$7:$S$26,MATCH($C243,従業員マスタ!$A$7:$A$26,0)),"")),IFERROR(INDEX(従業員マスタ!$S$7:$S$26,MATCH($C243,従業員マスタ!$A$7:$A$26,0)),"")&gt;0,ISNUMBER(IFERROR(INDEX(従業員マスタ!$T$7:$T$26,MATCH($C243,従業員マスタ!$A$7:$A$26,0)),"")),IFERROR(INDEX(従業員マスタ!$T$7:$T$26,MATCH($C243,従業員マスタ!$A$7:$A$26,0)),"")&gt;0),ROUND(IFERROR(INDEX(従業員マスタ!$T$7:$T$26,MATCH($C243,従業員マスタ!$A$7:$A$26,0)),"")/IFERROR(INDEX(従業員マスタ!$S$7:$S$26,MATCH($C243,従業員マスタ!$A$7:$A$26,0)),""),2),設定!$B$11))</f>
        <v/>
      </c>
      <c r="R243" s="6"/>
    </row>
    <row r="244" spans="1:18" ht="17.25" x14ac:dyDescent="0.25">
      <c r="A244" s="12"/>
      <c r="B244" s="6"/>
      <c r="C244" s="13" t="str">
        <f>IF($B244="","",IFERROR(INDEX(従業員マスタ!$A$7:$A$26,MATCH($B244,従業員マスタ!$B$7:$B$26,0)),""))</f>
        <v/>
      </c>
      <c r="D244" s="13" t="str">
        <f t="shared" si="27"/>
        <v/>
      </c>
      <c r="E244" s="14"/>
      <c r="F244" s="14"/>
      <c r="G244" s="15"/>
      <c r="H244" s="13" t="str">
        <f t="shared" si="28"/>
        <v/>
      </c>
      <c r="I244" s="16" t="str">
        <f t="shared" si="29"/>
        <v/>
      </c>
      <c r="J244" s="16" t="str">
        <f t="shared" si="30"/>
        <v/>
      </c>
      <c r="K244" s="16" t="str">
        <f t="shared" si="31"/>
        <v/>
      </c>
      <c r="L244" s="16" t="str">
        <f t="shared" si="32"/>
        <v/>
      </c>
      <c r="M244" s="16" t="str">
        <f t="shared" si="33"/>
        <v/>
      </c>
      <c r="N244" s="11"/>
      <c r="O244" s="16" t="str">
        <f t="shared" si="34"/>
        <v/>
      </c>
      <c r="P244" s="8" t="str">
        <f t="shared" si="35"/>
        <v/>
      </c>
      <c r="Q244" s="17" t="str">
        <f>IF($C244="","",IF(AND(ISNUMBER(IFERROR(INDEX(従業員マスタ!$S$7:$S$26,MATCH($C244,従業員マスタ!$A$7:$A$26,0)),"")),IFERROR(INDEX(従業員マスタ!$S$7:$S$26,MATCH($C244,従業員マスタ!$A$7:$A$26,0)),"")&gt;0,ISNUMBER(IFERROR(INDEX(従業員マスタ!$T$7:$T$26,MATCH($C244,従業員マスタ!$A$7:$A$26,0)),"")),IFERROR(INDEX(従業員マスタ!$T$7:$T$26,MATCH($C244,従業員マスタ!$A$7:$A$26,0)),"")&gt;0),ROUND(IFERROR(INDEX(従業員マスタ!$T$7:$T$26,MATCH($C244,従業員マスタ!$A$7:$A$26,0)),"")/IFERROR(INDEX(従業員マスタ!$S$7:$S$26,MATCH($C244,従業員マスタ!$A$7:$A$26,0)),""),2),設定!$B$11))</f>
        <v/>
      </c>
      <c r="R244" s="6"/>
    </row>
    <row r="245" spans="1:18" ht="17.25" x14ac:dyDescent="0.25">
      <c r="A245" s="12"/>
      <c r="B245" s="6"/>
      <c r="C245" s="13" t="str">
        <f>IF($B245="","",IFERROR(INDEX(従業員マスタ!$A$7:$A$26,MATCH($B245,従業員マスタ!$B$7:$B$26,0)),""))</f>
        <v/>
      </c>
      <c r="D245" s="13" t="str">
        <f t="shared" si="27"/>
        <v/>
      </c>
      <c r="E245" s="14"/>
      <c r="F245" s="14"/>
      <c r="G245" s="15"/>
      <c r="H245" s="13" t="str">
        <f t="shared" si="28"/>
        <v/>
      </c>
      <c r="I245" s="16" t="str">
        <f t="shared" si="29"/>
        <v/>
      </c>
      <c r="J245" s="16" t="str">
        <f t="shared" si="30"/>
        <v/>
      </c>
      <c r="K245" s="16" t="str">
        <f t="shared" si="31"/>
        <v/>
      </c>
      <c r="L245" s="16" t="str">
        <f t="shared" si="32"/>
        <v/>
      </c>
      <c r="M245" s="16" t="str">
        <f t="shared" si="33"/>
        <v/>
      </c>
      <c r="N245" s="11"/>
      <c r="O245" s="16" t="str">
        <f t="shared" si="34"/>
        <v/>
      </c>
      <c r="P245" s="8" t="str">
        <f t="shared" si="35"/>
        <v/>
      </c>
      <c r="Q245" s="17" t="str">
        <f>IF($C245="","",IF(AND(ISNUMBER(IFERROR(INDEX(従業員マスタ!$S$7:$S$26,MATCH($C245,従業員マスタ!$A$7:$A$26,0)),"")),IFERROR(INDEX(従業員マスタ!$S$7:$S$26,MATCH($C245,従業員マスタ!$A$7:$A$26,0)),"")&gt;0,ISNUMBER(IFERROR(INDEX(従業員マスタ!$T$7:$T$26,MATCH($C245,従業員マスタ!$A$7:$A$26,0)),"")),IFERROR(INDEX(従業員マスタ!$T$7:$T$26,MATCH($C245,従業員マスタ!$A$7:$A$26,0)),"")&gt;0),ROUND(IFERROR(INDEX(従業員マスタ!$T$7:$T$26,MATCH($C245,従業員マスタ!$A$7:$A$26,0)),"")/IFERROR(INDEX(従業員マスタ!$S$7:$S$26,MATCH($C245,従業員マスタ!$A$7:$A$26,0)),""),2),設定!$B$11))</f>
        <v/>
      </c>
      <c r="R245" s="6"/>
    </row>
    <row r="246" spans="1:18" ht="17.25" x14ac:dyDescent="0.25">
      <c r="A246" s="12"/>
      <c r="B246" s="6"/>
      <c r="C246" s="13" t="str">
        <f>IF($B246="","",IFERROR(INDEX(従業員マスタ!$A$7:$A$26,MATCH($B246,従業員マスタ!$B$7:$B$26,0)),""))</f>
        <v/>
      </c>
      <c r="D246" s="13" t="str">
        <f t="shared" si="27"/>
        <v/>
      </c>
      <c r="E246" s="14"/>
      <c r="F246" s="14"/>
      <c r="G246" s="15"/>
      <c r="H246" s="13" t="str">
        <f t="shared" si="28"/>
        <v/>
      </c>
      <c r="I246" s="16" t="str">
        <f t="shared" si="29"/>
        <v/>
      </c>
      <c r="J246" s="16" t="str">
        <f t="shared" si="30"/>
        <v/>
      </c>
      <c r="K246" s="16" t="str">
        <f t="shared" si="31"/>
        <v/>
      </c>
      <c r="L246" s="16" t="str">
        <f t="shared" si="32"/>
        <v/>
      </c>
      <c r="M246" s="16" t="str">
        <f t="shared" si="33"/>
        <v/>
      </c>
      <c r="N246" s="11"/>
      <c r="O246" s="16" t="str">
        <f t="shared" si="34"/>
        <v/>
      </c>
      <c r="P246" s="8" t="str">
        <f t="shared" si="35"/>
        <v/>
      </c>
      <c r="Q246" s="17" t="str">
        <f>IF($C246="","",IF(AND(ISNUMBER(IFERROR(INDEX(従業員マスタ!$S$7:$S$26,MATCH($C246,従業員マスタ!$A$7:$A$26,0)),"")),IFERROR(INDEX(従業員マスタ!$S$7:$S$26,MATCH($C246,従業員マスタ!$A$7:$A$26,0)),"")&gt;0,ISNUMBER(IFERROR(INDEX(従業員マスタ!$T$7:$T$26,MATCH($C246,従業員マスタ!$A$7:$A$26,0)),"")),IFERROR(INDEX(従業員マスタ!$T$7:$T$26,MATCH($C246,従業員マスタ!$A$7:$A$26,0)),"")&gt;0),ROUND(IFERROR(INDEX(従業員マスタ!$T$7:$T$26,MATCH($C246,従業員マスタ!$A$7:$A$26,0)),"")/IFERROR(INDEX(従業員マスタ!$S$7:$S$26,MATCH($C246,従業員マスタ!$A$7:$A$26,0)),""),2),設定!$B$11))</f>
        <v/>
      </c>
      <c r="R246" s="6"/>
    </row>
    <row r="247" spans="1:18" ht="17.25" x14ac:dyDescent="0.25">
      <c r="A247" s="12"/>
      <c r="B247" s="6"/>
      <c r="C247" s="13" t="str">
        <f>IF($B247="","",IFERROR(INDEX(従業員マスタ!$A$7:$A$26,MATCH($B247,従業員マスタ!$B$7:$B$26,0)),""))</f>
        <v/>
      </c>
      <c r="D247" s="13" t="str">
        <f t="shared" si="27"/>
        <v/>
      </c>
      <c r="E247" s="14"/>
      <c r="F247" s="14"/>
      <c r="G247" s="15"/>
      <c r="H247" s="13" t="str">
        <f t="shared" si="28"/>
        <v/>
      </c>
      <c r="I247" s="16" t="str">
        <f t="shared" si="29"/>
        <v/>
      </c>
      <c r="J247" s="16" t="str">
        <f t="shared" si="30"/>
        <v/>
      </c>
      <c r="K247" s="16" t="str">
        <f t="shared" si="31"/>
        <v/>
      </c>
      <c r="L247" s="16" t="str">
        <f t="shared" si="32"/>
        <v/>
      </c>
      <c r="M247" s="16" t="str">
        <f t="shared" si="33"/>
        <v/>
      </c>
      <c r="N247" s="11"/>
      <c r="O247" s="16" t="str">
        <f t="shared" si="34"/>
        <v/>
      </c>
      <c r="P247" s="8" t="str">
        <f t="shared" si="35"/>
        <v/>
      </c>
      <c r="Q247" s="17" t="str">
        <f>IF($C247="","",IF(AND(ISNUMBER(IFERROR(INDEX(従業員マスタ!$S$7:$S$26,MATCH($C247,従業員マスタ!$A$7:$A$26,0)),"")),IFERROR(INDEX(従業員マスタ!$S$7:$S$26,MATCH($C247,従業員マスタ!$A$7:$A$26,0)),"")&gt;0,ISNUMBER(IFERROR(INDEX(従業員マスタ!$T$7:$T$26,MATCH($C247,従業員マスタ!$A$7:$A$26,0)),"")),IFERROR(INDEX(従業員マスタ!$T$7:$T$26,MATCH($C247,従業員マスタ!$A$7:$A$26,0)),"")&gt;0),ROUND(IFERROR(INDEX(従業員マスタ!$T$7:$T$26,MATCH($C247,従業員マスタ!$A$7:$A$26,0)),"")/IFERROR(INDEX(従業員マスタ!$S$7:$S$26,MATCH($C247,従業員マスタ!$A$7:$A$26,0)),""),2),設定!$B$11))</f>
        <v/>
      </c>
      <c r="R247" s="6"/>
    </row>
    <row r="248" spans="1:18" ht="17.25" x14ac:dyDescent="0.25">
      <c r="A248" s="12"/>
      <c r="B248" s="6"/>
      <c r="C248" s="13" t="str">
        <f>IF($B248="","",IFERROR(INDEX(従業員マスタ!$A$7:$A$26,MATCH($B248,従業員マスタ!$B$7:$B$26,0)),""))</f>
        <v/>
      </c>
      <c r="D248" s="13" t="str">
        <f t="shared" si="27"/>
        <v/>
      </c>
      <c r="E248" s="14"/>
      <c r="F248" s="14"/>
      <c r="G248" s="15"/>
      <c r="H248" s="13" t="str">
        <f t="shared" si="28"/>
        <v/>
      </c>
      <c r="I248" s="16" t="str">
        <f t="shared" si="29"/>
        <v/>
      </c>
      <c r="J248" s="16" t="str">
        <f t="shared" si="30"/>
        <v/>
      </c>
      <c r="K248" s="16" t="str">
        <f t="shared" si="31"/>
        <v/>
      </c>
      <c r="L248" s="16" t="str">
        <f t="shared" si="32"/>
        <v/>
      </c>
      <c r="M248" s="16" t="str">
        <f t="shared" si="33"/>
        <v/>
      </c>
      <c r="N248" s="11"/>
      <c r="O248" s="16" t="str">
        <f t="shared" si="34"/>
        <v/>
      </c>
      <c r="P248" s="8" t="str">
        <f t="shared" si="35"/>
        <v/>
      </c>
      <c r="Q248" s="17" t="str">
        <f>IF($C248="","",IF(AND(ISNUMBER(IFERROR(INDEX(従業員マスタ!$S$7:$S$26,MATCH($C248,従業員マスタ!$A$7:$A$26,0)),"")),IFERROR(INDEX(従業員マスタ!$S$7:$S$26,MATCH($C248,従業員マスタ!$A$7:$A$26,0)),"")&gt;0,ISNUMBER(IFERROR(INDEX(従業員マスタ!$T$7:$T$26,MATCH($C248,従業員マスタ!$A$7:$A$26,0)),"")),IFERROR(INDEX(従業員マスタ!$T$7:$T$26,MATCH($C248,従業員マスタ!$A$7:$A$26,0)),"")&gt;0),ROUND(IFERROR(INDEX(従業員マスタ!$T$7:$T$26,MATCH($C248,従業員マスタ!$A$7:$A$26,0)),"")/IFERROR(INDEX(従業員マスタ!$S$7:$S$26,MATCH($C248,従業員マスタ!$A$7:$A$26,0)),""),2),設定!$B$11))</f>
        <v/>
      </c>
      <c r="R248" s="6"/>
    </row>
    <row r="249" spans="1:18" ht="17.25" x14ac:dyDescent="0.25">
      <c r="A249" s="12"/>
      <c r="B249" s="6"/>
      <c r="C249" s="13" t="str">
        <f>IF($B249="","",IFERROR(INDEX(従業員マスタ!$A$7:$A$26,MATCH($B249,従業員マスタ!$B$7:$B$26,0)),""))</f>
        <v/>
      </c>
      <c r="D249" s="13" t="str">
        <f t="shared" si="27"/>
        <v/>
      </c>
      <c r="E249" s="14"/>
      <c r="F249" s="14"/>
      <c r="G249" s="15"/>
      <c r="H249" s="13" t="str">
        <f t="shared" si="28"/>
        <v/>
      </c>
      <c r="I249" s="16" t="str">
        <f t="shared" si="29"/>
        <v/>
      </c>
      <c r="J249" s="16" t="str">
        <f t="shared" si="30"/>
        <v/>
      </c>
      <c r="K249" s="16" t="str">
        <f t="shared" si="31"/>
        <v/>
      </c>
      <c r="L249" s="16" t="str">
        <f t="shared" si="32"/>
        <v/>
      </c>
      <c r="M249" s="16" t="str">
        <f t="shared" si="33"/>
        <v/>
      </c>
      <c r="N249" s="11"/>
      <c r="O249" s="16" t="str">
        <f t="shared" si="34"/>
        <v/>
      </c>
      <c r="P249" s="8" t="str">
        <f t="shared" si="35"/>
        <v/>
      </c>
      <c r="Q249" s="17" t="str">
        <f>IF($C249="","",IF(AND(ISNUMBER(IFERROR(INDEX(従業員マスタ!$S$7:$S$26,MATCH($C249,従業員マスタ!$A$7:$A$26,0)),"")),IFERROR(INDEX(従業員マスタ!$S$7:$S$26,MATCH($C249,従業員マスタ!$A$7:$A$26,0)),"")&gt;0,ISNUMBER(IFERROR(INDEX(従業員マスタ!$T$7:$T$26,MATCH($C249,従業員マスタ!$A$7:$A$26,0)),"")),IFERROR(INDEX(従業員マスタ!$T$7:$T$26,MATCH($C249,従業員マスタ!$A$7:$A$26,0)),"")&gt;0),ROUND(IFERROR(INDEX(従業員マスタ!$T$7:$T$26,MATCH($C249,従業員マスタ!$A$7:$A$26,0)),"")/IFERROR(INDEX(従業員マスタ!$S$7:$S$26,MATCH($C249,従業員マスタ!$A$7:$A$26,0)),""),2),設定!$B$11))</f>
        <v/>
      </c>
      <c r="R249" s="6"/>
    </row>
    <row r="250" spans="1:18" ht="17.25" x14ac:dyDescent="0.25">
      <c r="A250" s="12"/>
      <c r="B250" s="6"/>
      <c r="C250" s="13" t="str">
        <f>IF($B250="","",IFERROR(INDEX(従業員マスタ!$A$7:$A$26,MATCH($B250,従業員マスタ!$B$7:$B$26,0)),""))</f>
        <v/>
      </c>
      <c r="D250" s="13" t="str">
        <f t="shared" si="27"/>
        <v/>
      </c>
      <c r="E250" s="14"/>
      <c r="F250" s="14"/>
      <c r="G250" s="15"/>
      <c r="H250" s="13" t="str">
        <f t="shared" si="28"/>
        <v/>
      </c>
      <c r="I250" s="16" t="str">
        <f t="shared" si="29"/>
        <v/>
      </c>
      <c r="J250" s="16" t="str">
        <f t="shared" si="30"/>
        <v/>
      </c>
      <c r="K250" s="16" t="str">
        <f t="shared" si="31"/>
        <v/>
      </c>
      <c r="L250" s="16" t="str">
        <f t="shared" si="32"/>
        <v/>
      </c>
      <c r="M250" s="16" t="str">
        <f t="shared" si="33"/>
        <v/>
      </c>
      <c r="N250" s="11"/>
      <c r="O250" s="16" t="str">
        <f t="shared" si="34"/>
        <v/>
      </c>
      <c r="P250" s="8" t="str">
        <f t="shared" si="35"/>
        <v/>
      </c>
      <c r="Q250" s="17" t="str">
        <f>IF($C250="","",IF(AND(ISNUMBER(IFERROR(INDEX(従業員マスタ!$S$7:$S$26,MATCH($C250,従業員マスタ!$A$7:$A$26,0)),"")),IFERROR(INDEX(従業員マスタ!$S$7:$S$26,MATCH($C250,従業員マスタ!$A$7:$A$26,0)),"")&gt;0,ISNUMBER(IFERROR(INDEX(従業員マスタ!$T$7:$T$26,MATCH($C250,従業員マスタ!$A$7:$A$26,0)),"")),IFERROR(INDEX(従業員マスタ!$T$7:$T$26,MATCH($C250,従業員マスタ!$A$7:$A$26,0)),"")&gt;0),ROUND(IFERROR(INDEX(従業員マスタ!$T$7:$T$26,MATCH($C250,従業員マスタ!$A$7:$A$26,0)),"")/IFERROR(INDEX(従業員マスタ!$S$7:$S$26,MATCH($C250,従業員マスタ!$A$7:$A$26,0)),""),2),設定!$B$11))</f>
        <v/>
      </c>
      <c r="R250" s="6"/>
    </row>
    <row r="251" spans="1:18" ht="17.25" x14ac:dyDescent="0.25">
      <c r="A251" s="12"/>
      <c r="B251" s="6"/>
      <c r="C251" s="13" t="str">
        <f>IF($B251="","",IFERROR(INDEX(従業員マスタ!$A$7:$A$26,MATCH($B251,従業員マスタ!$B$7:$B$26,0)),""))</f>
        <v/>
      </c>
      <c r="D251" s="13" t="str">
        <f t="shared" si="27"/>
        <v/>
      </c>
      <c r="E251" s="14"/>
      <c r="F251" s="14"/>
      <c r="G251" s="15"/>
      <c r="H251" s="13" t="str">
        <f t="shared" si="28"/>
        <v/>
      </c>
      <c r="I251" s="16" t="str">
        <f t="shared" si="29"/>
        <v/>
      </c>
      <c r="J251" s="16" t="str">
        <f t="shared" si="30"/>
        <v/>
      </c>
      <c r="K251" s="16" t="str">
        <f t="shared" si="31"/>
        <v/>
      </c>
      <c r="L251" s="16" t="str">
        <f t="shared" si="32"/>
        <v/>
      </c>
      <c r="M251" s="16" t="str">
        <f t="shared" si="33"/>
        <v/>
      </c>
      <c r="N251" s="11"/>
      <c r="O251" s="16" t="str">
        <f t="shared" si="34"/>
        <v/>
      </c>
      <c r="P251" s="8" t="str">
        <f t="shared" si="35"/>
        <v/>
      </c>
      <c r="Q251" s="17" t="str">
        <f>IF($C251="","",IF(AND(ISNUMBER(IFERROR(INDEX(従業員マスタ!$S$7:$S$26,MATCH($C251,従業員マスタ!$A$7:$A$26,0)),"")),IFERROR(INDEX(従業員マスタ!$S$7:$S$26,MATCH($C251,従業員マスタ!$A$7:$A$26,0)),"")&gt;0,ISNUMBER(IFERROR(INDEX(従業員マスタ!$T$7:$T$26,MATCH($C251,従業員マスタ!$A$7:$A$26,0)),"")),IFERROR(INDEX(従業員マスタ!$T$7:$T$26,MATCH($C251,従業員マスタ!$A$7:$A$26,0)),"")&gt;0),ROUND(IFERROR(INDEX(従業員マスタ!$T$7:$T$26,MATCH($C251,従業員マスタ!$A$7:$A$26,0)),"")/IFERROR(INDEX(従業員マスタ!$S$7:$S$26,MATCH($C251,従業員マスタ!$A$7:$A$26,0)),""),2),設定!$B$11))</f>
        <v/>
      </c>
      <c r="R251" s="6"/>
    </row>
    <row r="252" spans="1:18" ht="17.25" x14ac:dyDescent="0.25">
      <c r="A252" s="12"/>
      <c r="B252" s="6"/>
      <c r="C252" s="13" t="str">
        <f>IF($B252="","",IFERROR(INDEX(従業員マスタ!$A$7:$A$26,MATCH($B252,従業員マスタ!$B$7:$B$26,0)),""))</f>
        <v/>
      </c>
      <c r="D252" s="13" t="str">
        <f t="shared" si="27"/>
        <v/>
      </c>
      <c r="E252" s="14"/>
      <c r="F252" s="14"/>
      <c r="G252" s="15"/>
      <c r="H252" s="13" t="str">
        <f t="shared" si="28"/>
        <v/>
      </c>
      <c r="I252" s="16" t="str">
        <f t="shared" si="29"/>
        <v/>
      </c>
      <c r="J252" s="16" t="str">
        <f t="shared" si="30"/>
        <v/>
      </c>
      <c r="K252" s="16" t="str">
        <f t="shared" si="31"/>
        <v/>
      </c>
      <c r="L252" s="16" t="str">
        <f t="shared" si="32"/>
        <v/>
      </c>
      <c r="M252" s="16" t="str">
        <f t="shared" si="33"/>
        <v/>
      </c>
      <c r="N252" s="11"/>
      <c r="O252" s="16" t="str">
        <f t="shared" si="34"/>
        <v/>
      </c>
      <c r="P252" s="8" t="str">
        <f t="shared" si="35"/>
        <v/>
      </c>
      <c r="Q252" s="17" t="str">
        <f>IF($C252="","",IF(AND(ISNUMBER(IFERROR(INDEX(従業員マスタ!$S$7:$S$26,MATCH($C252,従業員マスタ!$A$7:$A$26,0)),"")),IFERROR(INDEX(従業員マスタ!$S$7:$S$26,MATCH($C252,従業員マスタ!$A$7:$A$26,0)),"")&gt;0,ISNUMBER(IFERROR(INDEX(従業員マスタ!$T$7:$T$26,MATCH($C252,従業員マスタ!$A$7:$A$26,0)),"")),IFERROR(INDEX(従業員マスタ!$T$7:$T$26,MATCH($C252,従業員マスタ!$A$7:$A$26,0)),"")&gt;0),ROUND(IFERROR(INDEX(従業員マスタ!$T$7:$T$26,MATCH($C252,従業員マスタ!$A$7:$A$26,0)),"")/IFERROR(INDEX(従業員マスタ!$S$7:$S$26,MATCH($C252,従業員マスタ!$A$7:$A$26,0)),""),2),設定!$B$11))</f>
        <v/>
      </c>
      <c r="R252" s="6"/>
    </row>
    <row r="253" spans="1:18" ht="17.25" x14ac:dyDescent="0.25">
      <c r="A253" s="12"/>
      <c r="B253" s="6"/>
      <c r="C253" s="13" t="str">
        <f>IF($B253="","",IFERROR(INDEX(従業員マスタ!$A$7:$A$26,MATCH($B253,従業員マスタ!$B$7:$B$26,0)),""))</f>
        <v/>
      </c>
      <c r="D253" s="13" t="str">
        <f t="shared" si="27"/>
        <v/>
      </c>
      <c r="E253" s="14"/>
      <c r="F253" s="14"/>
      <c r="G253" s="15"/>
      <c r="H253" s="13" t="str">
        <f t="shared" si="28"/>
        <v/>
      </c>
      <c r="I253" s="16" t="str">
        <f t="shared" si="29"/>
        <v/>
      </c>
      <c r="J253" s="16" t="str">
        <f t="shared" si="30"/>
        <v/>
      </c>
      <c r="K253" s="16" t="str">
        <f t="shared" si="31"/>
        <v/>
      </c>
      <c r="L253" s="16" t="str">
        <f t="shared" si="32"/>
        <v/>
      </c>
      <c r="M253" s="16" t="str">
        <f t="shared" si="33"/>
        <v/>
      </c>
      <c r="N253" s="11"/>
      <c r="O253" s="16" t="str">
        <f t="shared" si="34"/>
        <v/>
      </c>
      <c r="P253" s="8" t="str">
        <f t="shared" si="35"/>
        <v/>
      </c>
      <c r="Q253" s="17" t="str">
        <f>IF($C253="","",IF(AND(ISNUMBER(IFERROR(INDEX(従業員マスタ!$S$7:$S$26,MATCH($C253,従業員マスタ!$A$7:$A$26,0)),"")),IFERROR(INDEX(従業員マスタ!$S$7:$S$26,MATCH($C253,従業員マスタ!$A$7:$A$26,0)),"")&gt;0,ISNUMBER(IFERROR(INDEX(従業員マスタ!$T$7:$T$26,MATCH($C253,従業員マスタ!$A$7:$A$26,0)),"")),IFERROR(INDEX(従業員マスタ!$T$7:$T$26,MATCH($C253,従業員マスタ!$A$7:$A$26,0)),"")&gt;0),ROUND(IFERROR(INDEX(従業員マスタ!$T$7:$T$26,MATCH($C253,従業員マスタ!$A$7:$A$26,0)),"")/IFERROR(INDEX(従業員マスタ!$S$7:$S$26,MATCH($C253,従業員マスタ!$A$7:$A$26,0)),""),2),設定!$B$11))</f>
        <v/>
      </c>
      <c r="R253" s="6"/>
    </row>
    <row r="254" spans="1:18" ht="17.25" x14ac:dyDescent="0.25">
      <c r="A254" s="12"/>
      <c r="B254" s="6"/>
      <c r="C254" s="13" t="str">
        <f>IF($B254="","",IFERROR(INDEX(従業員マスタ!$A$7:$A$26,MATCH($B254,従業員マスタ!$B$7:$B$26,0)),""))</f>
        <v/>
      </c>
      <c r="D254" s="13" t="str">
        <f t="shared" si="27"/>
        <v/>
      </c>
      <c r="E254" s="14"/>
      <c r="F254" s="14"/>
      <c r="G254" s="15"/>
      <c r="H254" s="13" t="str">
        <f t="shared" si="28"/>
        <v/>
      </c>
      <c r="I254" s="16" t="str">
        <f t="shared" si="29"/>
        <v/>
      </c>
      <c r="J254" s="16" t="str">
        <f t="shared" si="30"/>
        <v/>
      </c>
      <c r="K254" s="16" t="str">
        <f t="shared" si="31"/>
        <v/>
      </c>
      <c r="L254" s="16" t="str">
        <f t="shared" si="32"/>
        <v/>
      </c>
      <c r="M254" s="16" t="str">
        <f t="shared" si="33"/>
        <v/>
      </c>
      <c r="N254" s="11"/>
      <c r="O254" s="16" t="str">
        <f t="shared" si="34"/>
        <v/>
      </c>
      <c r="P254" s="8" t="str">
        <f t="shared" si="35"/>
        <v/>
      </c>
      <c r="Q254" s="17" t="str">
        <f>IF($C254="","",IF(AND(ISNUMBER(IFERROR(INDEX(従業員マスタ!$S$7:$S$26,MATCH($C254,従業員マスタ!$A$7:$A$26,0)),"")),IFERROR(INDEX(従業員マスタ!$S$7:$S$26,MATCH($C254,従業員マスタ!$A$7:$A$26,0)),"")&gt;0,ISNUMBER(IFERROR(INDEX(従業員マスタ!$T$7:$T$26,MATCH($C254,従業員マスタ!$A$7:$A$26,0)),"")),IFERROR(INDEX(従業員マスタ!$T$7:$T$26,MATCH($C254,従業員マスタ!$A$7:$A$26,0)),"")&gt;0),ROUND(IFERROR(INDEX(従業員マスタ!$T$7:$T$26,MATCH($C254,従業員マスタ!$A$7:$A$26,0)),"")/IFERROR(INDEX(従業員マスタ!$S$7:$S$26,MATCH($C254,従業員マスタ!$A$7:$A$26,0)),""),2),設定!$B$11))</f>
        <v/>
      </c>
      <c r="R254" s="6"/>
    </row>
    <row r="255" spans="1:18" ht="17.25" x14ac:dyDescent="0.25">
      <c r="A255" s="12"/>
      <c r="B255" s="6"/>
      <c r="C255" s="13" t="str">
        <f>IF($B255="","",IFERROR(INDEX(従業員マスタ!$A$7:$A$26,MATCH($B255,従業員マスタ!$B$7:$B$26,0)),""))</f>
        <v/>
      </c>
      <c r="D255" s="13" t="str">
        <f t="shared" si="27"/>
        <v/>
      </c>
      <c r="E255" s="14"/>
      <c r="F255" s="14"/>
      <c r="G255" s="15"/>
      <c r="H255" s="13" t="str">
        <f t="shared" si="28"/>
        <v/>
      </c>
      <c r="I255" s="16" t="str">
        <f t="shared" si="29"/>
        <v/>
      </c>
      <c r="J255" s="16" t="str">
        <f t="shared" si="30"/>
        <v/>
      </c>
      <c r="K255" s="16" t="str">
        <f t="shared" si="31"/>
        <v/>
      </c>
      <c r="L255" s="16" t="str">
        <f t="shared" si="32"/>
        <v/>
      </c>
      <c r="M255" s="16" t="str">
        <f t="shared" si="33"/>
        <v/>
      </c>
      <c r="N255" s="11"/>
      <c r="O255" s="16" t="str">
        <f t="shared" si="34"/>
        <v/>
      </c>
      <c r="P255" s="8" t="str">
        <f t="shared" si="35"/>
        <v/>
      </c>
      <c r="Q255" s="17" t="str">
        <f>IF($C255="","",IF(AND(ISNUMBER(IFERROR(INDEX(従業員マスタ!$S$7:$S$26,MATCH($C255,従業員マスタ!$A$7:$A$26,0)),"")),IFERROR(INDEX(従業員マスタ!$S$7:$S$26,MATCH($C255,従業員マスタ!$A$7:$A$26,0)),"")&gt;0,ISNUMBER(IFERROR(INDEX(従業員マスタ!$T$7:$T$26,MATCH($C255,従業員マスタ!$A$7:$A$26,0)),"")),IFERROR(INDEX(従業員マスタ!$T$7:$T$26,MATCH($C255,従業員マスタ!$A$7:$A$26,0)),"")&gt;0),ROUND(IFERROR(INDEX(従業員マスタ!$T$7:$T$26,MATCH($C255,従業員マスタ!$A$7:$A$26,0)),"")/IFERROR(INDEX(従業員マスタ!$S$7:$S$26,MATCH($C255,従業員マスタ!$A$7:$A$26,0)),""),2),設定!$B$11))</f>
        <v/>
      </c>
      <c r="R255" s="6"/>
    </row>
    <row r="256" spans="1:18" ht="17.25" x14ac:dyDescent="0.25">
      <c r="A256" s="12"/>
      <c r="B256" s="6"/>
      <c r="C256" s="13" t="str">
        <f>IF($B256="","",IFERROR(INDEX(従業員マスタ!$A$7:$A$26,MATCH($B256,従業員マスタ!$B$7:$B$26,0)),""))</f>
        <v/>
      </c>
      <c r="D256" s="13" t="str">
        <f t="shared" si="27"/>
        <v/>
      </c>
      <c r="E256" s="14"/>
      <c r="F256" s="14"/>
      <c r="G256" s="15"/>
      <c r="H256" s="13" t="str">
        <f t="shared" si="28"/>
        <v/>
      </c>
      <c r="I256" s="16" t="str">
        <f t="shared" si="29"/>
        <v/>
      </c>
      <c r="J256" s="16" t="str">
        <f t="shared" si="30"/>
        <v/>
      </c>
      <c r="K256" s="16" t="str">
        <f t="shared" si="31"/>
        <v/>
      </c>
      <c r="L256" s="16" t="str">
        <f t="shared" si="32"/>
        <v/>
      </c>
      <c r="M256" s="16" t="str">
        <f t="shared" si="33"/>
        <v/>
      </c>
      <c r="N256" s="11"/>
      <c r="O256" s="16" t="str">
        <f t="shared" si="34"/>
        <v/>
      </c>
      <c r="P256" s="8" t="str">
        <f t="shared" si="35"/>
        <v/>
      </c>
      <c r="Q256" s="17" t="str">
        <f>IF($C256="","",IF(AND(ISNUMBER(IFERROR(INDEX(従業員マスタ!$S$7:$S$26,MATCH($C256,従業員マスタ!$A$7:$A$26,0)),"")),IFERROR(INDEX(従業員マスタ!$S$7:$S$26,MATCH($C256,従業員マスタ!$A$7:$A$26,0)),"")&gt;0,ISNUMBER(IFERROR(INDEX(従業員マスタ!$T$7:$T$26,MATCH($C256,従業員マスタ!$A$7:$A$26,0)),"")),IFERROR(INDEX(従業員マスタ!$T$7:$T$26,MATCH($C256,従業員マスタ!$A$7:$A$26,0)),"")&gt;0),ROUND(IFERROR(INDEX(従業員マスタ!$T$7:$T$26,MATCH($C256,従業員マスタ!$A$7:$A$26,0)),"")/IFERROR(INDEX(従業員マスタ!$S$7:$S$26,MATCH($C256,従業員マスタ!$A$7:$A$26,0)),""),2),設定!$B$11))</f>
        <v/>
      </c>
      <c r="R256" s="6"/>
    </row>
    <row r="257" spans="1:18" ht="17.25" x14ac:dyDescent="0.25">
      <c r="A257" s="12"/>
      <c r="B257" s="6"/>
      <c r="C257" s="13" t="str">
        <f>IF($B257="","",IFERROR(INDEX(従業員マスタ!$A$7:$A$26,MATCH($B257,従業員マスタ!$B$7:$B$26,0)),""))</f>
        <v/>
      </c>
      <c r="D257" s="13" t="str">
        <f t="shared" si="27"/>
        <v/>
      </c>
      <c r="E257" s="14"/>
      <c r="F257" s="14"/>
      <c r="G257" s="15"/>
      <c r="H257" s="13" t="str">
        <f t="shared" si="28"/>
        <v/>
      </c>
      <c r="I257" s="16" t="str">
        <f t="shared" si="29"/>
        <v/>
      </c>
      <c r="J257" s="16" t="str">
        <f t="shared" si="30"/>
        <v/>
      </c>
      <c r="K257" s="16" t="str">
        <f t="shared" si="31"/>
        <v/>
      </c>
      <c r="L257" s="16" t="str">
        <f t="shared" si="32"/>
        <v/>
      </c>
      <c r="M257" s="16" t="str">
        <f t="shared" si="33"/>
        <v/>
      </c>
      <c r="N257" s="11"/>
      <c r="O257" s="16" t="str">
        <f t="shared" si="34"/>
        <v/>
      </c>
      <c r="P257" s="8" t="str">
        <f t="shared" si="35"/>
        <v/>
      </c>
      <c r="Q257" s="17" t="str">
        <f>IF($C257="","",IF(AND(ISNUMBER(IFERROR(INDEX(従業員マスタ!$S$7:$S$26,MATCH($C257,従業員マスタ!$A$7:$A$26,0)),"")),IFERROR(INDEX(従業員マスタ!$S$7:$S$26,MATCH($C257,従業員マスタ!$A$7:$A$26,0)),"")&gt;0,ISNUMBER(IFERROR(INDEX(従業員マスタ!$T$7:$T$26,MATCH($C257,従業員マスタ!$A$7:$A$26,0)),"")),IFERROR(INDEX(従業員マスタ!$T$7:$T$26,MATCH($C257,従業員マスタ!$A$7:$A$26,0)),"")&gt;0),ROUND(IFERROR(INDEX(従業員マスタ!$T$7:$T$26,MATCH($C257,従業員マスタ!$A$7:$A$26,0)),"")/IFERROR(INDEX(従業員マスタ!$S$7:$S$26,MATCH($C257,従業員マスタ!$A$7:$A$26,0)),""),2),設定!$B$11))</f>
        <v/>
      </c>
      <c r="R257" s="6"/>
    </row>
    <row r="258" spans="1:18" ht="17.25" x14ac:dyDescent="0.25">
      <c r="A258" s="12"/>
      <c r="B258" s="6"/>
      <c r="C258" s="13" t="str">
        <f>IF($B258="","",IFERROR(INDEX(従業員マスタ!$A$7:$A$26,MATCH($B258,従業員マスタ!$B$7:$B$26,0)),""))</f>
        <v/>
      </c>
      <c r="D258" s="13" t="str">
        <f t="shared" si="27"/>
        <v/>
      </c>
      <c r="E258" s="14"/>
      <c r="F258" s="14"/>
      <c r="G258" s="15"/>
      <c r="H258" s="13" t="str">
        <f t="shared" si="28"/>
        <v/>
      </c>
      <c r="I258" s="16" t="str">
        <f t="shared" si="29"/>
        <v/>
      </c>
      <c r="J258" s="16" t="str">
        <f t="shared" si="30"/>
        <v/>
      </c>
      <c r="K258" s="16" t="str">
        <f t="shared" si="31"/>
        <v/>
      </c>
      <c r="L258" s="16" t="str">
        <f t="shared" si="32"/>
        <v/>
      </c>
      <c r="M258" s="16" t="str">
        <f t="shared" si="33"/>
        <v/>
      </c>
      <c r="N258" s="11"/>
      <c r="O258" s="16" t="str">
        <f t="shared" si="34"/>
        <v/>
      </c>
      <c r="P258" s="8" t="str">
        <f t="shared" si="35"/>
        <v/>
      </c>
      <c r="Q258" s="17" t="str">
        <f>IF($C258="","",IF(AND(ISNUMBER(IFERROR(INDEX(従業員マスタ!$S$7:$S$26,MATCH($C258,従業員マスタ!$A$7:$A$26,0)),"")),IFERROR(INDEX(従業員マスタ!$S$7:$S$26,MATCH($C258,従業員マスタ!$A$7:$A$26,0)),"")&gt;0,ISNUMBER(IFERROR(INDEX(従業員マスタ!$T$7:$T$26,MATCH($C258,従業員マスタ!$A$7:$A$26,0)),"")),IFERROR(INDEX(従業員マスタ!$T$7:$T$26,MATCH($C258,従業員マスタ!$A$7:$A$26,0)),"")&gt;0),ROUND(IFERROR(INDEX(従業員マスタ!$T$7:$T$26,MATCH($C258,従業員マスタ!$A$7:$A$26,0)),"")/IFERROR(INDEX(従業員マスタ!$S$7:$S$26,MATCH($C258,従業員マスタ!$A$7:$A$26,0)),""),2),設定!$B$11))</f>
        <v/>
      </c>
      <c r="R258" s="6"/>
    </row>
    <row r="259" spans="1:18" ht="17.25" x14ac:dyDescent="0.25">
      <c r="A259" s="12"/>
      <c r="B259" s="6"/>
      <c r="C259" s="13" t="str">
        <f>IF($B259="","",IFERROR(INDEX(従業員マスタ!$A$7:$A$26,MATCH($B259,従業員マスタ!$B$7:$B$26,0)),""))</f>
        <v/>
      </c>
      <c r="D259" s="13" t="str">
        <f t="shared" si="27"/>
        <v/>
      </c>
      <c r="E259" s="14"/>
      <c r="F259" s="14"/>
      <c r="G259" s="15"/>
      <c r="H259" s="13" t="str">
        <f t="shared" si="28"/>
        <v/>
      </c>
      <c r="I259" s="16" t="str">
        <f t="shared" si="29"/>
        <v/>
      </c>
      <c r="J259" s="16" t="str">
        <f t="shared" si="30"/>
        <v/>
      </c>
      <c r="K259" s="16" t="str">
        <f t="shared" si="31"/>
        <v/>
      </c>
      <c r="L259" s="16" t="str">
        <f t="shared" si="32"/>
        <v/>
      </c>
      <c r="M259" s="16" t="str">
        <f t="shared" si="33"/>
        <v/>
      </c>
      <c r="N259" s="11"/>
      <c r="O259" s="16" t="str">
        <f t="shared" si="34"/>
        <v/>
      </c>
      <c r="P259" s="8" t="str">
        <f t="shared" si="35"/>
        <v/>
      </c>
      <c r="Q259" s="17" t="str">
        <f>IF($C259="","",IF(AND(ISNUMBER(IFERROR(INDEX(従業員マスタ!$S$7:$S$26,MATCH($C259,従業員マスタ!$A$7:$A$26,0)),"")),IFERROR(INDEX(従業員マスタ!$S$7:$S$26,MATCH($C259,従業員マスタ!$A$7:$A$26,0)),"")&gt;0,ISNUMBER(IFERROR(INDEX(従業員マスタ!$T$7:$T$26,MATCH($C259,従業員マスタ!$A$7:$A$26,0)),"")),IFERROR(INDEX(従業員マスタ!$T$7:$T$26,MATCH($C259,従業員マスタ!$A$7:$A$26,0)),"")&gt;0),ROUND(IFERROR(INDEX(従業員マスタ!$T$7:$T$26,MATCH($C259,従業員マスタ!$A$7:$A$26,0)),"")/IFERROR(INDEX(従業員マスタ!$S$7:$S$26,MATCH($C259,従業員マスタ!$A$7:$A$26,0)),""),2),設定!$B$11))</f>
        <v/>
      </c>
      <c r="R259" s="6"/>
    </row>
    <row r="260" spans="1:18" ht="17.25" x14ac:dyDescent="0.25">
      <c r="A260" s="12"/>
      <c r="B260" s="6"/>
      <c r="C260" s="13" t="str">
        <f>IF($B260="","",IFERROR(INDEX(従業員マスタ!$A$7:$A$26,MATCH($B260,従業員マスタ!$B$7:$B$26,0)),""))</f>
        <v/>
      </c>
      <c r="D260" s="13" t="str">
        <f t="shared" si="27"/>
        <v/>
      </c>
      <c r="E260" s="14"/>
      <c r="F260" s="14"/>
      <c r="G260" s="15"/>
      <c r="H260" s="13" t="str">
        <f t="shared" si="28"/>
        <v/>
      </c>
      <c r="I260" s="16" t="str">
        <f t="shared" si="29"/>
        <v/>
      </c>
      <c r="J260" s="16" t="str">
        <f t="shared" si="30"/>
        <v/>
      </c>
      <c r="K260" s="16" t="str">
        <f t="shared" si="31"/>
        <v/>
      </c>
      <c r="L260" s="16" t="str">
        <f t="shared" si="32"/>
        <v/>
      </c>
      <c r="M260" s="16" t="str">
        <f t="shared" si="33"/>
        <v/>
      </c>
      <c r="N260" s="11"/>
      <c r="O260" s="16" t="str">
        <f t="shared" si="34"/>
        <v/>
      </c>
      <c r="P260" s="8" t="str">
        <f t="shared" si="35"/>
        <v/>
      </c>
      <c r="Q260" s="17" t="str">
        <f>IF($C260="","",IF(AND(ISNUMBER(IFERROR(INDEX(従業員マスタ!$S$7:$S$26,MATCH($C260,従業員マスタ!$A$7:$A$26,0)),"")),IFERROR(INDEX(従業員マスタ!$S$7:$S$26,MATCH($C260,従業員マスタ!$A$7:$A$26,0)),"")&gt;0,ISNUMBER(IFERROR(INDEX(従業員マスタ!$T$7:$T$26,MATCH($C260,従業員マスタ!$A$7:$A$26,0)),"")),IFERROR(INDEX(従業員マスタ!$T$7:$T$26,MATCH($C260,従業員マスタ!$A$7:$A$26,0)),"")&gt;0),ROUND(IFERROR(INDEX(従業員マスタ!$T$7:$T$26,MATCH($C260,従業員マスタ!$A$7:$A$26,0)),"")/IFERROR(INDEX(従業員マスタ!$S$7:$S$26,MATCH($C260,従業員マスタ!$A$7:$A$26,0)),""),2),設定!$B$11))</f>
        <v/>
      </c>
      <c r="R260" s="6"/>
    </row>
    <row r="261" spans="1:18" ht="17.25" x14ac:dyDescent="0.25">
      <c r="A261" s="12"/>
      <c r="B261" s="6"/>
      <c r="C261" s="13" t="str">
        <f>IF($B261="","",IFERROR(INDEX(従業員マスタ!$A$7:$A$26,MATCH($B261,従業員マスタ!$B$7:$B$26,0)),""))</f>
        <v/>
      </c>
      <c r="D261" s="13" t="str">
        <f t="shared" si="27"/>
        <v/>
      </c>
      <c r="E261" s="14"/>
      <c r="F261" s="14"/>
      <c r="G261" s="15"/>
      <c r="H261" s="13" t="str">
        <f t="shared" si="28"/>
        <v/>
      </c>
      <c r="I261" s="16" t="str">
        <f t="shared" si="29"/>
        <v/>
      </c>
      <c r="J261" s="16" t="str">
        <f t="shared" si="30"/>
        <v/>
      </c>
      <c r="K261" s="16" t="str">
        <f t="shared" si="31"/>
        <v/>
      </c>
      <c r="L261" s="16" t="str">
        <f t="shared" si="32"/>
        <v/>
      </c>
      <c r="M261" s="16" t="str">
        <f t="shared" si="33"/>
        <v/>
      </c>
      <c r="N261" s="11"/>
      <c r="O261" s="16" t="str">
        <f t="shared" si="34"/>
        <v/>
      </c>
      <c r="P261" s="8" t="str">
        <f t="shared" si="35"/>
        <v/>
      </c>
      <c r="Q261" s="17" t="str">
        <f>IF($C261="","",IF(AND(ISNUMBER(IFERROR(INDEX(従業員マスタ!$S$7:$S$26,MATCH($C261,従業員マスタ!$A$7:$A$26,0)),"")),IFERROR(INDEX(従業員マスタ!$S$7:$S$26,MATCH($C261,従業員マスタ!$A$7:$A$26,0)),"")&gt;0,ISNUMBER(IFERROR(INDEX(従業員マスタ!$T$7:$T$26,MATCH($C261,従業員マスタ!$A$7:$A$26,0)),"")),IFERROR(INDEX(従業員マスタ!$T$7:$T$26,MATCH($C261,従業員マスタ!$A$7:$A$26,0)),"")&gt;0),ROUND(IFERROR(INDEX(従業員マスタ!$T$7:$T$26,MATCH($C261,従業員マスタ!$A$7:$A$26,0)),"")/IFERROR(INDEX(従業員マスタ!$S$7:$S$26,MATCH($C261,従業員マスタ!$A$7:$A$26,0)),""),2),設定!$B$11))</f>
        <v/>
      </c>
      <c r="R261" s="6"/>
    </row>
    <row r="262" spans="1:18" ht="17.25" x14ac:dyDescent="0.25">
      <c r="A262" s="12"/>
      <c r="B262" s="6"/>
      <c r="C262" s="13" t="str">
        <f>IF($B262="","",IFERROR(INDEX(従業員マスタ!$A$7:$A$26,MATCH($B262,従業員マスタ!$B$7:$B$26,0)),""))</f>
        <v/>
      </c>
      <c r="D262" s="13" t="str">
        <f t="shared" si="27"/>
        <v/>
      </c>
      <c r="E262" s="14"/>
      <c r="F262" s="14"/>
      <c r="G262" s="15"/>
      <c r="H262" s="13" t="str">
        <f t="shared" si="28"/>
        <v/>
      </c>
      <c r="I262" s="16" t="str">
        <f t="shared" si="29"/>
        <v/>
      </c>
      <c r="J262" s="16" t="str">
        <f t="shared" si="30"/>
        <v/>
      </c>
      <c r="K262" s="16" t="str">
        <f t="shared" si="31"/>
        <v/>
      </c>
      <c r="L262" s="16" t="str">
        <f t="shared" si="32"/>
        <v/>
      </c>
      <c r="M262" s="16" t="str">
        <f t="shared" si="33"/>
        <v/>
      </c>
      <c r="N262" s="11"/>
      <c r="O262" s="16" t="str">
        <f t="shared" si="34"/>
        <v/>
      </c>
      <c r="P262" s="8" t="str">
        <f t="shared" si="35"/>
        <v/>
      </c>
      <c r="Q262" s="17" t="str">
        <f>IF($C262="","",IF(AND(ISNUMBER(IFERROR(INDEX(従業員マスタ!$S$7:$S$26,MATCH($C262,従業員マスタ!$A$7:$A$26,0)),"")),IFERROR(INDEX(従業員マスタ!$S$7:$S$26,MATCH($C262,従業員マスタ!$A$7:$A$26,0)),"")&gt;0,ISNUMBER(IFERROR(INDEX(従業員マスタ!$T$7:$T$26,MATCH($C262,従業員マスタ!$A$7:$A$26,0)),"")),IFERROR(INDEX(従業員マスタ!$T$7:$T$26,MATCH($C262,従業員マスタ!$A$7:$A$26,0)),"")&gt;0),ROUND(IFERROR(INDEX(従業員マスタ!$T$7:$T$26,MATCH($C262,従業員マスタ!$A$7:$A$26,0)),"")/IFERROR(INDEX(従業員マスタ!$S$7:$S$26,MATCH($C262,従業員マスタ!$A$7:$A$26,0)),""),2),設定!$B$11))</f>
        <v/>
      </c>
      <c r="R262" s="6"/>
    </row>
    <row r="263" spans="1:18" ht="17.25" x14ac:dyDescent="0.25">
      <c r="A263" s="12"/>
      <c r="B263" s="6"/>
      <c r="C263" s="13" t="str">
        <f>IF($B263="","",IFERROR(INDEX(従業員マスタ!$A$7:$A$26,MATCH($B263,従業員マスタ!$B$7:$B$26,0)),""))</f>
        <v/>
      </c>
      <c r="D263" s="13" t="str">
        <f t="shared" ref="D263:D326" si="36">IF($A263="","",CHOOSE(WEEKDAY($A263),"日","月","火","水","木","金","土"))</f>
        <v/>
      </c>
      <c r="E263" s="14"/>
      <c r="F263" s="14"/>
      <c r="G263" s="15"/>
      <c r="H263" s="13" t="str">
        <f t="shared" ref="H263:H326" si="37">IF(OR($E263="",$F263=""),"",IF($F263&lt;$E263,1,0))</f>
        <v/>
      </c>
      <c r="I263" s="16" t="str">
        <f t="shared" ref="I263:I326" si="38">IF(OR($E263="",$F263=""),"",ROUND(($F263+$H263-$E263)*24-IF($G263="",0,$G263)/60,2))</f>
        <v/>
      </c>
      <c r="J263" s="16" t="str">
        <f t="shared" ref="J263:J326" si="39">IF($I263="","",IF($N263="法定休日",0,MIN($I263,$Q263)))</f>
        <v/>
      </c>
      <c r="K263" s="16" t="str">
        <f t="shared" ref="K263:K326" si="40">IF($I263="","",IF($N263="法定休日",0,MIN(MAX($I263-$Q263,0),MAX(8-$Q263,0))))</f>
        <v/>
      </c>
      <c r="L263" s="16" t="str">
        <f t="shared" ref="L263:L326" si="41">IF($I263="","",IF($N263="法定休日",0,MAX($I263-MAX($Q263,8),0)))</f>
        <v/>
      </c>
      <c r="M263" s="16" t="str">
        <f t="shared" ref="M263:M326" si="42">IF(OR($E263="",$F263=""),"",ROUND(MAX(0,MIN($F263+$H263,29/24)-MAX($E263,22/24))*24,2))</f>
        <v/>
      </c>
      <c r="N263" s="11"/>
      <c r="O263" s="16" t="str">
        <f t="shared" ref="O263:O326" si="43">IF($I263="","",IF($N263="法定休日",$I263,0))</f>
        <v/>
      </c>
      <c r="P263" s="8" t="str">
        <f t="shared" ref="P263:P326" si="44">IF(OR($C263="",$A263=""),"",$C263&amp;"-"&amp;TEXT($A263,"yyyymmdd"))</f>
        <v/>
      </c>
      <c r="Q263" s="17" t="str">
        <f>IF($C263="","",IF(AND(ISNUMBER(IFERROR(INDEX(従業員マスタ!$S$7:$S$26,MATCH($C263,従業員マスタ!$A$7:$A$26,0)),"")),IFERROR(INDEX(従業員マスタ!$S$7:$S$26,MATCH($C263,従業員マスタ!$A$7:$A$26,0)),"")&gt;0,ISNUMBER(IFERROR(INDEX(従業員マスタ!$T$7:$T$26,MATCH($C263,従業員マスタ!$A$7:$A$26,0)),"")),IFERROR(INDEX(従業員マスタ!$T$7:$T$26,MATCH($C263,従業員マスタ!$A$7:$A$26,0)),"")&gt;0),ROUND(IFERROR(INDEX(従業員マスタ!$T$7:$T$26,MATCH($C263,従業員マスタ!$A$7:$A$26,0)),"")/IFERROR(INDEX(従業員マスタ!$S$7:$S$26,MATCH($C263,従業員マスタ!$A$7:$A$26,0)),""),2),設定!$B$11))</f>
        <v/>
      </c>
      <c r="R263" s="6"/>
    </row>
    <row r="264" spans="1:18" ht="17.25" x14ac:dyDescent="0.25">
      <c r="A264" s="12"/>
      <c r="B264" s="6"/>
      <c r="C264" s="13" t="str">
        <f>IF($B264="","",IFERROR(INDEX(従業員マスタ!$A$7:$A$26,MATCH($B264,従業員マスタ!$B$7:$B$26,0)),""))</f>
        <v/>
      </c>
      <c r="D264" s="13" t="str">
        <f t="shared" si="36"/>
        <v/>
      </c>
      <c r="E264" s="14"/>
      <c r="F264" s="14"/>
      <c r="G264" s="15"/>
      <c r="H264" s="13" t="str">
        <f t="shared" si="37"/>
        <v/>
      </c>
      <c r="I264" s="16" t="str">
        <f t="shared" si="38"/>
        <v/>
      </c>
      <c r="J264" s="16" t="str">
        <f t="shared" si="39"/>
        <v/>
      </c>
      <c r="K264" s="16" t="str">
        <f t="shared" si="40"/>
        <v/>
      </c>
      <c r="L264" s="16" t="str">
        <f t="shared" si="41"/>
        <v/>
      </c>
      <c r="M264" s="16" t="str">
        <f t="shared" si="42"/>
        <v/>
      </c>
      <c r="N264" s="11"/>
      <c r="O264" s="16" t="str">
        <f t="shared" si="43"/>
        <v/>
      </c>
      <c r="P264" s="8" t="str">
        <f t="shared" si="44"/>
        <v/>
      </c>
      <c r="Q264" s="17" t="str">
        <f>IF($C264="","",IF(AND(ISNUMBER(IFERROR(INDEX(従業員マスタ!$S$7:$S$26,MATCH($C264,従業員マスタ!$A$7:$A$26,0)),"")),IFERROR(INDEX(従業員マスタ!$S$7:$S$26,MATCH($C264,従業員マスタ!$A$7:$A$26,0)),"")&gt;0,ISNUMBER(IFERROR(INDEX(従業員マスタ!$T$7:$T$26,MATCH($C264,従業員マスタ!$A$7:$A$26,0)),"")),IFERROR(INDEX(従業員マスタ!$T$7:$T$26,MATCH($C264,従業員マスタ!$A$7:$A$26,0)),"")&gt;0),ROUND(IFERROR(INDEX(従業員マスタ!$T$7:$T$26,MATCH($C264,従業員マスタ!$A$7:$A$26,0)),"")/IFERROR(INDEX(従業員マスタ!$S$7:$S$26,MATCH($C264,従業員マスタ!$A$7:$A$26,0)),""),2),設定!$B$11))</f>
        <v/>
      </c>
      <c r="R264" s="6"/>
    </row>
    <row r="265" spans="1:18" ht="17.25" x14ac:dyDescent="0.25">
      <c r="A265" s="12"/>
      <c r="B265" s="6"/>
      <c r="C265" s="13" t="str">
        <f>IF($B265="","",IFERROR(INDEX(従業員マスタ!$A$7:$A$26,MATCH($B265,従業員マスタ!$B$7:$B$26,0)),""))</f>
        <v/>
      </c>
      <c r="D265" s="13" t="str">
        <f t="shared" si="36"/>
        <v/>
      </c>
      <c r="E265" s="14"/>
      <c r="F265" s="14"/>
      <c r="G265" s="15"/>
      <c r="H265" s="13" t="str">
        <f t="shared" si="37"/>
        <v/>
      </c>
      <c r="I265" s="16" t="str">
        <f t="shared" si="38"/>
        <v/>
      </c>
      <c r="J265" s="16" t="str">
        <f t="shared" si="39"/>
        <v/>
      </c>
      <c r="K265" s="16" t="str">
        <f t="shared" si="40"/>
        <v/>
      </c>
      <c r="L265" s="16" t="str">
        <f t="shared" si="41"/>
        <v/>
      </c>
      <c r="M265" s="16" t="str">
        <f t="shared" si="42"/>
        <v/>
      </c>
      <c r="N265" s="11"/>
      <c r="O265" s="16" t="str">
        <f t="shared" si="43"/>
        <v/>
      </c>
      <c r="P265" s="8" t="str">
        <f t="shared" si="44"/>
        <v/>
      </c>
      <c r="Q265" s="17" t="str">
        <f>IF($C265="","",IF(AND(ISNUMBER(IFERROR(INDEX(従業員マスタ!$S$7:$S$26,MATCH($C265,従業員マスタ!$A$7:$A$26,0)),"")),IFERROR(INDEX(従業員マスタ!$S$7:$S$26,MATCH($C265,従業員マスタ!$A$7:$A$26,0)),"")&gt;0,ISNUMBER(IFERROR(INDEX(従業員マスタ!$T$7:$T$26,MATCH($C265,従業員マスタ!$A$7:$A$26,0)),"")),IFERROR(INDEX(従業員マスタ!$T$7:$T$26,MATCH($C265,従業員マスタ!$A$7:$A$26,0)),"")&gt;0),ROUND(IFERROR(INDEX(従業員マスタ!$T$7:$T$26,MATCH($C265,従業員マスタ!$A$7:$A$26,0)),"")/IFERROR(INDEX(従業員マスタ!$S$7:$S$26,MATCH($C265,従業員マスタ!$A$7:$A$26,0)),""),2),設定!$B$11))</f>
        <v/>
      </c>
      <c r="R265" s="6"/>
    </row>
    <row r="266" spans="1:18" ht="17.25" x14ac:dyDescent="0.25">
      <c r="A266" s="12"/>
      <c r="B266" s="6"/>
      <c r="C266" s="13" t="str">
        <f>IF($B266="","",IFERROR(INDEX(従業員マスタ!$A$7:$A$26,MATCH($B266,従業員マスタ!$B$7:$B$26,0)),""))</f>
        <v/>
      </c>
      <c r="D266" s="13" t="str">
        <f t="shared" si="36"/>
        <v/>
      </c>
      <c r="E266" s="14"/>
      <c r="F266" s="14"/>
      <c r="G266" s="15"/>
      <c r="H266" s="13" t="str">
        <f t="shared" si="37"/>
        <v/>
      </c>
      <c r="I266" s="16" t="str">
        <f t="shared" si="38"/>
        <v/>
      </c>
      <c r="J266" s="16" t="str">
        <f t="shared" si="39"/>
        <v/>
      </c>
      <c r="K266" s="16" t="str">
        <f t="shared" si="40"/>
        <v/>
      </c>
      <c r="L266" s="16" t="str">
        <f t="shared" si="41"/>
        <v/>
      </c>
      <c r="M266" s="16" t="str">
        <f t="shared" si="42"/>
        <v/>
      </c>
      <c r="N266" s="11"/>
      <c r="O266" s="16" t="str">
        <f t="shared" si="43"/>
        <v/>
      </c>
      <c r="P266" s="8" t="str">
        <f t="shared" si="44"/>
        <v/>
      </c>
      <c r="Q266" s="17" t="str">
        <f>IF($C266="","",IF(AND(ISNUMBER(IFERROR(INDEX(従業員マスタ!$S$7:$S$26,MATCH($C266,従業員マスタ!$A$7:$A$26,0)),"")),IFERROR(INDEX(従業員マスタ!$S$7:$S$26,MATCH($C266,従業員マスタ!$A$7:$A$26,0)),"")&gt;0,ISNUMBER(IFERROR(INDEX(従業員マスタ!$T$7:$T$26,MATCH($C266,従業員マスタ!$A$7:$A$26,0)),"")),IFERROR(INDEX(従業員マスタ!$T$7:$T$26,MATCH($C266,従業員マスタ!$A$7:$A$26,0)),"")&gt;0),ROUND(IFERROR(INDEX(従業員マスタ!$T$7:$T$26,MATCH($C266,従業員マスタ!$A$7:$A$26,0)),"")/IFERROR(INDEX(従業員マスタ!$S$7:$S$26,MATCH($C266,従業員マスタ!$A$7:$A$26,0)),""),2),設定!$B$11))</f>
        <v/>
      </c>
      <c r="R266" s="6"/>
    </row>
    <row r="267" spans="1:18" ht="17.25" x14ac:dyDescent="0.25">
      <c r="A267" s="12"/>
      <c r="B267" s="6"/>
      <c r="C267" s="13" t="str">
        <f>IF($B267="","",IFERROR(INDEX(従業員マスタ!$A$7:$A$26,MATCH($B267,従業員マスタ!$B$7:$B$26,0)),""))</f>
        <v/>
      </c>
      <c r="D267" s="13" t="str">
        <f t="shared" si="36"/>
        <v/>
      </c>
      <c r="E267" s="14"/>
      <c r="F267" s="14"/>
      <c r="G267" s="15"/>
      <c r="H267" s="13" t="str">
        <f t="shared" si="37"/>
        <v/>
      </c>
      <c r="I267" s="16" t="str">
        <f t="shared" si="38"/>
        <v/>
      </c>
      <c r="J267" s="16" t="str">
        <f t="shared" si="39"/>
        <v/>
      </c>
      <c r="K267" s="16" t="str">
        <f t="shared" si="40"/>
        <v/>
      </c>
      <c r="L267" s="16" t="str">
        <f t="shared" si="41"/>
        <v/>
      </c>
      <c r="M267" s="16" t="str">
        <f t="shared" si="42"/>
        <v/>
      </c>
      <c r="N267" s="11"/>
      <c r="O267" s="16" t="str">
        <f t="shared" si="43"/>
        <v/>
      </c>
      <c r="P267" s="8" t="str">
        <f t="shared" si="44"/>
        <v/>
      </c>
      <c r="Q267" s="17" t="str">
        <f>IF($C267="","",IF(AND(ISNUMBER(IFERROR(INDEX(従業員マスタ!$S$7:$S$26,MATCH($C267,従業員マスタ!$A$7:$A$26,0)),"")),IFERROR(INDEX(従業員マスタ!$S$7:$S$26,MATCH($C267,従業員マスタ!$A$7:$A$26,0)),"")&gt;0,ISNUMBER(IFERROR(INDEX(従業員マスタ!$T$7:$T$26,MATCH($C267,従業員マスタ!$A$7:$A$26,0)),"")),IFERROR(INDEX(従業員マスタ!$T$7:$T$26,MATCH($C267,従業員マスタ!$A$7:$A$26,0)),"")&gt;0),ROUND(IFERROR(INDEX(従業員マスタ!$T$7:$T$26,MATCH($C267,従業員マスタ!$A$7:$A$26,0)),"")/IFERROR(INDEX(従業員マスタ!$S$7:$S$26,MATCH($C267,従業員マスタ!$A$7:$A$26,0)),""),2),設定!$B$11))</f>
        <v/>
      </c>
      <c r="R267" s="6"/>
    </row>
    <row r="268" spans="1:18" ht="17.25" x14ac:dyDescent="0.25">
      <c r="A268" s="12"/>
      <c r="B268" s="6"/>
      <c r="C268" s="13" t="str">
        <f>IF($B268="","",IFERROR(INDEX(従業員マスタ!$A$7:$A$26,MATCH($B268,従業員マスタ!$B$7:$B$26,0)),""))</f>
        <v/>
      </c>
      <c r="D268" s="13" t="str">
        <f t="shared" si="36"/>
        <v/>
      </c>
      <c r="E268" s="14"/>
      <c r="F268" s="14"/>
      <c r="G268" s="15"/>
      <c r="H268" s="13" t="str">
        <f t="shared" si="37"/>
        <v/>
      </c>
      <c r="I268" s="16" t="str">
        <f t="shared" si="38"/>
        <v/>
      </c>
      <c r="J268" s="16" t="str">
        <f t="shared" si="39"/>
        <v/>
      </c>
      <c r="K268" s="16" t="str">
        <f t="shared" si="40"/>
        <v/>
      </c>
      <c r="L268" s="16" t="str">
        <f t="shared" si="41"/>
        <v/>
      </c>
      <c r="M268" s="16" t="str">
        <f t="shared" si="42"/>
        <v/>
      </c>
      <c r="N268" s="11"/>
      <c r="O268" s="16" t="str">
        <f t="shared" si="43"/>
        <v/>
      </c>
      <c r="P268" s="8" t="str">
        <f t="shared" si="44"/>
        <v/>
      </c>
      <c r="Q268" s="17" t="str">
        <f>IF($C268="","",IF(AND(ISNUMBER(IFERROR(INDEX(従業員マスタ!$S$7:$S$26,MATCH($C268,従業員マスタ!$A$7:$A$26,0)),"")),IFERROR(INDEX(従業員マスタ!$S$7:$S$26,MATCH($C268,従業員マスタ!$A$7:$A$26,0)),"")&gt;0,ISNUMBER(IFERROR(INDEX(従業員マスタ!$T$7:$T$26,MATCH($C268,従業員マスタ!$A$7:$A$26,0)),"")),IFERROR(INDEX(従業員マスタ!$T$7:$T$26,MATCH($C268,従業員マスタ!$A$7:$A$26,0)),"")&gt;0),ROUND(IFERROR(INDEX(従業員マスタ!$T$7:$T$26,MATCH($C268,従業員マスタ!$A$7:$A$26,0)),"")/IFERROR(INDEX(従業員マスタ!$S$7:$S$26,MATCH($C268,従業員マスタ!$A$7:$A$26,0)),""),2),設定!$B$11))</f>
        <v/>
      </c>
      <c r="R268" s="6"/>
    </row>
    <row r="269" spans="1:18" ht="17.25" x14ac:dyDescent="0.25">
      <c r="A269" s="12"/>
      <c r="B269" s="6"/>
      <c r="C269" s="13" t="str">
        <f>IF($B269="","",IFERROR(INDEX(従業員マスタ!$A$7:$A$26,MATCH($B269,従業員マスタ!$B$7:$B$26,0)),""))</f>
        <v/>
      </c>
      <c r="D269" s="13" t="str">
        <f t="shared" si="36"/>
        <v/>
      </c>
      <c r="E269" s="14"/>
      <c r="F269" s="14"/>
      <c r="G269" s="15"/>
      <c r="H269" s="13" t="str">
        <f t="shared" si="37"/>
        <v/>
      </c>
      <c r="I269" s="16" t="str">
        <f t="shared" si="38"/>
        <v/>
      </c>
      <c r="J269" s="16" t="str">
        <f t="shared" si="39"/>
        <v/>
      </c>
      <c r="K269" s="16" t="str">
        <f t="shared" si="40"/>
        <v/>
      </c>
      <c r="L269" s="16" t="str">
        <f t="shared" si="41"/>
        <v/>
      </c>
      <c r="M269" s="16" t="str">
        <f t="shared" si="42"/>
        <v/>
      </c>
      <c r="N269" s="11"/>
      <c r="O269" s="16" t="str">
        <f t="shared" si="43"/>
        <v/>
      </c>
      <c r="P269" s="8" t="str">
        <f t="shared" si="44"/>
        <v/>
      </c>
      <c r="Q269" s="17" t="str">
        <f>IF($C269="","",IF(AND(ISNUMBER(IFERROR(INDEX(従業員マスタ!$S$7:$S$26,MATCH($C269,従業員マスタ!$A$7:$A$26,0)),"")),IFERROR(INDEX(従業員マスタ!$S$7:$S$26,MATCH($C269,従業員マスタ!$A$7:$A$26,0)),"")&gt;0,ISNUMBER(IFERROR(INDEX(従業員マスタ!$T$7:$T$26,MATCH($C269,従業員マスタ!$A$7:$A$26,0)),"")),IFERROR(INDEX(従業員マスタ!$T$7:$T$26,MATCH($C269,従業員マスタ!$A$7:$A$26,0)),"")&gt;0),ROUND(IFERROR(INDEX(従業員マスタ!$T$7:$T$26,MATCH($C269,従業員マスタ!$A$7:$A$26,0)),"")/IFERROR(INDEX(従業員マスタ!$S$7:$S$26,MATCH($C269,従業員マスタ!$A$7:$A$26,0)),""),2),設定!$B$11))</f>
        <v/>
      </c>
      <c r="R269" s="6"/>
    </row>
    <row r="270" spans="1:18" ht="17.25" x14ac:dyDescent="0.25">
      <c r="A270" s="12"/>
      <c r="B270" s="6"/>
      <c r="C270" s="13" t="str">
        <f>IF($B270="","",IFERROR(INDEX(従業員マスタ!$A$7:$A$26,MATCH($B270,従業員マスタ!$B$7:$B$26,0)),""))</f>
        <v/>
      </c>
      <c r="D270" s="13" t="str">
        <f t="shared" si="36"/>
        <v/>
      </c>
      <c r="E270" s="14"/>
      <c r="F270" s="14"/>
      <c r="G270" s="15"/>
      <c r="H270" s="13" t="str">
        <f t="shared" si="37"/>
        <v/>
      </c>
      <c r="I270" s="16" t="str">
        <f t="shared" si="38"/>
        <v/>
      </c>
      <c r="J270" s="16" t="str">
        <f t="shared" si="39"/>
        <v/>
      </c>
      <c r="K270" s="16" t="str">
        <f t="shared" si="40"/>
        <v/>
      </c>
      <c r="L270" s="16" t="str">
        <f t="shared" si="41"/>
        <v/>
      </c>
      <c r="M270" s="16" t="str">
        <f t="shared" si="42"/>
        <v/>
      </c>
      <c r="N270" s="11"/>
      <c r="O270" s="16" t="str">
        <f t="shared" si="43"/>
        <v/>
      </c>
      <c r="P270" s="8" t="str">
        <f t="shared" si="44"/>
        <v/>
      </c>
      <c r="Q270" s="17" t="str">
        <f>IF($C270="","",IF(AND(ISNUMBER(IFERROR(INDEX(従業員マスタ!$S$7:$S$26,MATCH($C270,従業員マスタ!$A$7:$A$26,0)),"")),IFERROR(INDEX(従業員マスタ!$S$7:$S$26,MATCH($C270,従業員マスタ!$A$7:$A$26,0)),"")&gt;0,ISNUMBER(IFERROR(INDEX(従業員マスタ!$T$7:$T$26,MATCH($C270,従業員マスタ!$A$7:$A$26,0)),"")),IFERROR(INDEX(従業員マスタ!$T$7:$T$26,MATCH($C270,従業員マスタ!$A$7:$A$26,0)),"")&gt;0),ROUND(IFERROR(INDEX(従業員マスタ!$T$7:$T$26,MATCH($C270,従業員マスタ!$A$7:$A$26,0)),"")/IFERROR(INDEX(従業員マスタ!$S$7:$S$26,MATCH($C270,従業員マスタ!$A$7:$A$26,0)),""),2),設定!$B$11))</f>
        <v/>
      </c>
      <c r="R270" s="6"/>
    </row>
    <row r="271" spans="1:18" ht="17.25" x14ac:dyDescent="0.25">
      <c r="A271" s="12"/>
      <c r="B271" s="6"/>
      <c r="C271" s="13" t="str">
        <f>IF($B271="","",IFERROR(INDEX(従業員マスタ!$A$7:$A$26,MATCH($B271,従業員マスタ!$B$7:$B$26,0)),""))</f>
        <v/>
      </c>
      <c r="D271" s="13" t="str">
        <f t="shared" si="36"/>
        <v/>
      </c>
      <c r="E271" s="14"/>
      <c r="F271" s="14"/>
      <c r="G271" s="15"/>
      <c r="H271" s="13" t="str">
        <f t="shared" si="37"/>
        <v/>
      </c>
      <c r="I271" s="16" t="str">
        <f t="shared" si="38"/>
        <v/>
      </c>
      <c r="J271" s="16" t="str">
        <f t="shared" si="39"/>
        <v/>
      </c>
      <c r="K271" s="16" t="str">
        <f t="shared" si="40"/>
        <v/>
      </c>
      <c r="L271" s="16" t="str">
        <f t="shared" si="41"/>
        <v/>
      </c>
      <c r="M271" s="16" t="str">
        <f t="shared" si="42"/>
        <v/>
      </c>
      <c r="N271" s="11"/>
      <c r="O271" s="16" t="str">
        <f t="shared" si="43"/>
        <v/>
      </c>
      <c r="P271" s="8" t="str">
        <f t="shared" si="44"/>
        <v/>
      </c>
      <c r="Q271" s="17" t="str">
        <f>IF($C271="","",IF(AND(ISNUMBER(IFERROR(INDEX(従業員マスタ!$S$7:$S$26,MATCH($C271,従業員マスタ!$A$7:$A$26,0)),"")),IFERROR(INDEX(従業員マスタ!$S$7:$S$26,MATCH($C271,従業員マスタ!$A$7:$A$26,0)),"")&gt;0,ISNUMBER(IFERROR(INDEX(従業員マスタ!$T$7:$T$26,MATCH($C271,従業員マスタ!$A$7:$A$26,0)),"")),IFERROR(INDEX(従業員マスタ!$T$7:$T$26,MATCH($C271,従業員マスタ!$A$7:$A$26,0)),"")&gt;0),ROUND(IFERROR(INDEX(従業員マスタ!$T$7:$T$26,MATCH($C271,従業員マスタ!$A$7:$A$26,0)),"")/IFERROR(INDEX(従業員マスタ!$S$7:$S$26,MATCH($C271,従業員マスタ!$A$7:$A$26,0)),""),2),設定!$B$11))</f>
        <v/>
      </c>
      <c r="R271" s="6"/>
    </row>
    <row r="272" spans="1:18" ht="17.25" x14ac:dyDescent="0.25">
      <c r="A272" s="12"/>
      <c r="B272" s="6"/>
      <c r="C272" s="13" t="str">
        <f>IF($B272="","",IFERROR(INDEX(従業員マスタ!$A$7:$A$26,MATCH($B272,従業員マスタ!$B$7:$B$26,0)),""))</f>
        <v/>
      </c>
      <c r="D272" s="13" t="str">
        <f t="shared" si="36"/>
        <v/>
      </c>
      <c r="E272" s="14"/>
      <c r="F272" s="14"/>
      <c r="G272" s="15"/>
      <c r="H272" s="13" t="str">
        <f t="shared" si="37"/>
        <v/>
      </c>
      <c r="I272" s="16" t="str">
        <f t="shared" si="38"/>
        <v/>
      </c>
      <c r="J272" s="16" t="str">
        <f t="shared" si="39"/>
        <v/>
      </c>
      <c r="K272" s="16" t="str">
        <f t="shared" si="40"/>
        <v/>
      </c>
      <c r="L272" s="16" t="str">
        <f t="shared" si="41"/>
        <v/>
      </c>
      <c r="M272" s="16" t="str">
        <f t="shared" si="42"/>
        <v/>
      </c>
      <c r="N272" s="11"/>
      <c r="O272" s="16" t="str">
        <f t="shared" si="43"/>
        <v/>
      </c>
      <c r="P272" s="8" t="str">
        <f t="shared" si="44"/>
        <v/>
      </c>
      <c r="Q272" s="17" t="str">
        <f>IF($C272="","",IF(AND(ISNUMBER(IFERROR(INDEX(従業員マスタ!$S$7:$S$26,MATCH($C272,従業員マスタ!$A$7:$A$26,0)),"")),IFERROR(INDEX(従業員マスタ!$S$7:$S$26,MATCH($C272,従業員マスタ!$A$7:$A$26,0)),"")&gt;0,ISNUMBER(IFERROR(INDEX(従業員マスタ!$T$7:$T$26,MATCH($C272,従業員マスタ!$A$7:$A$26,0)),"")),IFERROR(INDEX(従業員マスタ!$T$7:$T$26,MATCH($C272,従業員マスタ!$A$7:$A$26,0)),"")&gt;0),ROUND(IFERROR(INDEX(従業員マスタ!$T$7:$T$26,MATCH($C272,従業員マスタ!$A$7:$A$26,0)),"")/IFERROR(INDEX(従業員マスタ!$S$7:$S$26,MATCH($C272,従業員マスタ!$A$7:$A$26,0)),""),2),設定!$B$11))</f>
        <v/>
      </c>
      <c r="R272" s="6"/>
    </row>
    <row r="273" spans="1:18" ht="17.25" x14ac:dyDescent="0.25">
      <c r="A273" s="12"/>
      <c r="B273" s="6"/>
      <c r="C273" s="13" t="str">
        <f>IF($B273="","",IFERROR(INDEX(従業員マスタ!$A$7:$A$26,MATCH($B273,従業員マスタ!$B$7:$B$26,0)),""))</f>
        <v/>
      </c>
      <c r="D273" s="13" t="str">
        <f t="shared" si="36"/>
        <v/>
      </c>
      <c r="E273" s="14"/>
      <c r="F273" s="14"/>
      <c r="G273" s="15"/>
      <c r="H273" s="13" t="str">
        <f t="shared" si="37"/>
        <v/>
      </c>
      <c r="I273" s="16" t="str">
        <f t="shared" si="38"/>
        <v/>
      </c>
      <c r="J273" s="16" t="str">
        <f t="shared" si="39"/>
        <v/>
      </c>
      <c r="K273" s="16" t="str">
        <f t="shared" si="40"/>
        <v/>
      </c>
      <c r="L273" s="16" t="str">
        <f t="shared" si="41"/>
        <v/>
      </c>
      <c r="M273" s="16" t="str">
        <f t="shared" si="42"/>
        <v/>
      </c>
      <c r="N273" s="11"/>
      <c r="O273" s="16" t="str">
        <f t="shared" si="43"/>
        <v/>
      </c>
      <c r="P273" s="8" t="str">
        <f t="shared" si="44"/>
        <v/>
      </c>
      <c r="Q273" s="17" t="str">
        <f>IF($C273="","",IF(AND(ISNUMBER(IFERROR(INDEX(従業員マスタ!$S$7:$S$26,MATCH($C273,従業員マスタ!$A$7:$A$26,0)),"")),IFERROR(INDEX(従業員マスタ!$S$7:$S$26,MATCH($C273,従業員マスタ!$A$7:$A$26,0)),"")&gt;0,ISNUMBER(IFERROR(INDEX(従業員マスタ!$T$7:$T$26,MATCH($C273,従業員マスタ!$A$7:$A$26,0)),"")),IFERROR(INDEX(従業員マスタ!$T$7:$T$26,MATCH($C273,従業員マスタ!$A$7:$A$26,0)),"")&gt;0),ROUND(IFERROR(INDEX(従業員マスタ!$T$7:$T$26,MATCH($C273,従業員マスタ!$A$7:$A$26,0)),"")/IFERROR(INDEX(従業員マスタ!$S$7:$S$26,MATCH($C273,従業員マスタ!$A$7:$A$26,0)),""),2),設定!$B$11))</f>
        <v/>
      </c>
      <c r="R273" s="6"/>
    </row>
    <row r="274" spans="1:18" ht="17.25" x14ac:dyDescent="0.25">
      <c r="A274" s="12"/>
      <c r="B274" s="6"/>
      <c r="C274" s="13" t="str">
        <f>IF($B274="","",IFERROR(INDEX(従業員マスタ!$A$7:$A$26,MATCH($B274,従業員マスタ!$B$7:$B$26,0)),""))</f>
        <v/>
      </c>
      <c r="D274" s="13" t="str">
        <f t="shared" si="36"/>
        <v/>
      </c>
      <c r="E274" s="14"/>
      <c r="F274" s="14"/>
      <c r="G274" s="15"/>
      <c r="H274" s="13" t="str">
        <f t="shared" si="37"/>
        <v/>
      </c>
      <c r="I274" s="16" t="str">
        <f t="shared" si="38"/>
        <v/>
      </c>
      <c r="J274" s="16" t="str">
        <f t="shared" si="39"/>
        <v/>
      </c>
      <c r="K274" s="16" t="str">
        <f t="shared" si="40"/>
        <v/>
      </c>
      <c r="L274" s="16" t="str">
        <f t="shared" si="41"/>
        <v/>
      </c>
      <c r="M274" s="16" t="str">
        <f t="shared" si="42"/>
        <v/>
      </c>
      <c r="N274" s="11"/>
      <c r="O274" s="16" t="str">
        <f t="shared" si="43"/>
        <v/>
      </c>
      <c r="P274" s="8" t="str">
        <f t="shared" si="44"/>
        <v/>
      </c>
      <c r="Q274" s="17" t="str">
        <f>IF($C274="","",IF(AND(ISNUMBER(IFERROR(INDEX(従業員マスタ!$S$7:$S$26,MATCH($C274,従業員マスタ!$A$7:$A$26,0)),"")),IFERROR(INDEX(従業員マスタ!$S$7:$S$26,MATCH($C274,従業員マスタ!$A$7:$A$26,0)),"")&gt;0,ISNUMBER(IFERROR(INDEX(従業員マスタ!$T$7:$T$26,MATCH($C274,従業員マスタ!$A$7:$A$26,0)),"")),IFERROR(INDEX(従業員マスタ!$T$7:$T$26,MATCH($C274,従業員マスタ!$A$7:$A$26,0)),"")&gt;0),ROUND(IFERROR(INDEX(従業員マスタ!$T$7:$T$26,MATCH($C274,従業員マスタ!$A$7:$A$26,0)),"")/IFERROR(INDEX(従業員マスタ!$S$7:$S$26,MATCH($C274,従業員マスタ!$A$7:$A$26,0)),""),2),設定!$B$11))</f>
        <v/>
      </c>
      <c r="R274" s="6"/>
    </row>
    <row r="275" spans="1:18" ht="17.25" x14ac:dyDescent="0.25">
      <c r="A275" s="12"/>
      <c r="B275" s="6"/>
      <c r="C275" s="13" t="str">
        <f>IF($B275="","",IFERROR(INDEX(従業員マスタ!$A$7:$A$26,MATCH($B275,従業員マスタ!$B$7:$B$26,0)),""))</f>
        <v/>
      </c>
      <c r="D275" s="13" t="str">
        <f t="shared" si="36"/>
        <v/>
      </c>
      <c r="E275" s="14"/>
      <c r="F275" s="14"/>
      <c r="G275" s="15"/>
      <c r="H275" s="13" t="str">
        <f t="shared" si="37"/>
        <v/>
      </c>
      <c r="I275" s="16" t="str">
        <f t="shared" si="38"/>
        <v/>
      </c>
      <c r="J275" s="16" t="str">
        <f t="shared" si="39"/>
        <v/>
      </c>
      <c r="K275" s="16" t="str">
        <f t="shared" si="40"/>
        <v/>
      </c>
      <c r="L275" s="16" t="str">
        <f t="shared" si="41"/>
        <v/>
      </c>
      <c r="M275" s="16" t="str">
        <f t="shared" si="42"/>
        <v/>
      </c>
      <c r="N275" s="11"/>
      <c r="O275" s="16" t="str">
        <f t="shared" si="43"/>
        <v/>
      </c>
      <c r="P275" s="8" t="str">
        <f t="shared" si="44"/>
        <v/>
      </c>
      <c r="Q275" s="17" t="str">
        <f>IF($C275="","",IF(AND(ISNUMBER(IFERROR(INDEX(従業員マスタ!$S$7:$S$26,MATCH($C275,従業員マスタ!$A$7:$A$26,0)),"")),IFERROR(INDEX(従業員マスタ!$S$7:$S$26,MATCH($C275,従業員マスタ!$A$7:$A$26,0)),"")&gt;0,ISNUMBER(IFERROR(INDEX(従業員マスタ!$T$7:$T$26,MATCH($C275,従業員マスタ!$A$7:$A$26,0)),"")),IFERROR(INDEX(従業員マスタ!$T$7:$T$26,MATCH($C275,従業員マスタ!$A$7:$A$26,0)),"")&gt;0),ROUND(IFERROR(INDEX(従業員マスタ!$T$7:$T$26,MATCH($C275,従業員マスタ!$A$7:$A$26,0)),"")/IFERROR(INDEX(従業員マスタ!$S$7:$S$26,MATCH($C275,従業員マスタ!$A$7:$A$26,0)),""),2),設定!$B$11))</f>
        <v/>
      </c>
      <c r="R275" s="6"/>
    </row>
    <row r="276" spans="1:18" ht="17.25" x14ac:dyDescent="0.25">
      <c r="A276" s="12"/>
      <c r="B276" s="6"/>
      <c r="C276" s="13" t="str">
        <f>IF($B276="","",IFERROR(INDEX(従業員マスタ!$A$7:$A$26,MATCH($B276,従業員マスタ!$B$7:$B$26,0)),""))</f>
        <v/>
      </c>
      <c r="D276" s="13" t="str">
        <f t="shared" si="36"/>
        <v/>
      </c>
      <c r="E276" s="14"/>
      <c r="F276" s="14"/>
      <c r="G276" s="15"/>
      <c r="H276" s="13" t="str">
        <f t="shared" si="37"/>
        <v/>
      </c>
      <c r="I276" s="16" t="str">
        <f t="shared" si="38"/>
        <v/>
      </c>
      <c r="J276" s="16" t="str">
        <f t="shared" si="39"/>
        <v/>
      </c>
      <c r="K276" s="16" t="str">
        <f t="shared" si="40"/>
        <v/>
      </c>
      <c r="L276" s="16" t="str">
        <f t="shared" si="41"/>
        <v/>
      </c>
      <c r="M276" s="16" t="str">
        <f t="shared" si="42"/>
        <v/>
      </c>
      <c r="N276" s="11"/>
      <c r="O276" s="16" t="str">
        <f t="shared" si="43"/>
        <v/>
      </c>
      <c r="P276" s="8" t="str">
        <f t="shared" si="44"/>
        <v/>
      </c>
      <c r="Q276" s="17" t="str">
        <f>IF($C276="","",IF(AND(ISNUMBER(IFERROR(INDEX(従業員マスタ!$S$7:$S$26,MATCH($C276,従業員マスタ!$A$7:$A$26,0)),"")),IFERROR(INDEX(従業員マスタ!$S$7:$S$26,MATCH($C276,従業員マスタ!$A$7:$A$26,0)),"")&gt;0,ISNUMBER(IFERROR(INDEX(従業員マスタ!$T$7:$T$26,MATCH($C276,従業員マスタ!$A$7:$A$26,0)),"")),IFERROR(INDEX(従業員マスタ!$T$7:$T$26,MATCH($C276,従業員マスタ!$A$7:$A$26,0)),"")&gt;0),ROUND(IFERROR(INDEX(従業員マスタ!$T$7:$T$26,MATCH($C276,従業員マスタ!$A$7:$A$26,0)),"")/IFERROR(INDEX(従業員マスタ!$S$7:$S$26,MATCH($C276,従業員マスタ!$A$7:$A$26,0)),""),2),設定!$B$11))</f>
        <v/>
      </c>
      <c r="R276" s="6"/>
    </row>
    <row r="277" spans="1:18" ht="17.25" x14ac:dyDescent="0.25">
      <c r="A277" s="12"/>
      <c r="B277" s="6"/>
      <c r="C277" s="13" t="str">
        <f>IF($B277="","",IFERROR(INDEX(従業員マスタ!$A$7:$A$26,MATCH($B277,従業員マスタ!$B$7:$B$26,0)),""))</f>
        <v/>
      </c>
      <c r="D277" s="13" t="str">
        <f t="shared" si="36"/>
        <v/>
      </c>
      <c r="E277" s="14"/>
      <c r="F277" s="14"/>
      <c r="G277" s="15"/>
      <c r="H277" s="13" t="str">
        <f t="shared" si="37"/>
        <v/>
      </c>
      <c r="I277" s="16" t="str">
        <f t="shared" si="38"/>
        <v/>
      </c>
      <c r="J277" s="16" t="str">
        <f t="shared" si="39"/>
        <v/>
      </c>
      <c r="K277" s="16" t="str">
        <f t="shared" si="40"/>
        <v/>
      </c>
      <c r="L277" s="16" t="str">
        <f t="shared" si="41"/>
        <v/>
      </c>
      <c r="M277" s="16" t="str">
        <f t="shared" si="42"/>
        <v/>
      </c>
      <c r="N277" s="11"/>
      <c r="O277" s="16" t="str">
        <f t="shared" si="43"/>
        <v/>
      </c>
      <c r="P277" s="8" t="str">
        <f t="shared" si="44"/>
        <v/>
      </c>
      <c r="Q277" s="17" t="str">
        <f>IF($C277="","",IF(AND(ISNUMBER(IFERROR(INDEX(従業員マスタ!$S$7:$S$26,MATCH($C277,従業員マスタ!$A$7:$A$26,0)),"")),IFERROR(INDEX(従業員マスタ!$S$7:$S$26,MATCH($C277,従業員マスタ!$A$7:$A$26,0)),"")&gt;0,ISNUMBER(IFERROR(INDEX(従業員マスタ!$T$7:$T$26,MATCH($C277,従業員マスタ!$A$7:$A$26,0)),"")),IFERROR(INDEX(従業員マスタ!$T$7:$T$26,MATCH($C277,従業員マスタ!$A$7:$A$26,0)),"")&gt;0),ROUND(IFERROR(INDEX(従業員マスタ!$T$7:$T$26,MATCH($C277,従業員マスタ!$A$7:$A$26,0)),"")/IFERROR(INDEX(従業員マスタ!$S$7:$S$26,MATCH($C277,従業員マスタ!$A$7:$A$26,0)),""),2),設定!$B$11))</f>
        <v/>
      </c>
      <c r="R277" s="6"/>
    </row>
    <row r="278" spans="1:18" ht="17.25" x14ac:dyDescent="0.25">
      <c r="A278" s="12"/>
      <c r="B278" s="6"/>
      <c r="C278" s="13" t="str">
        <f>IF($B278="","",IFERROR(INDEX(従業員マスタ!$A$7:$A$26,MATCH($B278,従業員マスタ!$B$7:$B$26,0)),""))</f>
        <v/>
      </c>
      <c r="D278" s="13" t="str">
        <f t="shared" si="36"/>
        <v/>
      </c>
      <c r="E278" s="14"/>
      <c r="F278" s="14"/>
      <c r="G278" s="15"/>
      <c r="H278" s="13" t="str">
        <f t="shared" si="37"/>
        <v/>
      </c>
      <c r="I278" s="16" t="str">
        <f t="shared" si="38"/>
        <v/>
      </c>
      <c r="J278" s="16" t="str">
        <f t="shared" si="39"/>
        <v/>
      </c>
      <c r="K278" s="16" t="str">
        <f t="shared" si="40"/>
        <v/>
      </c>
      <c r="L278" s="16" t="str">
        <f t="shared" si="41"/>
        <v/>
      </c>
      <c r="M278" s="16" t="str">
        <f t="shared" si="42"/>
        <v/>
      </c>
      <c r="N278" s="11"/>
      <c r="O278" s="16" t="str">
        <f t="shared" si="43"/>
        <v/>
      </c>
      <c r="P278" s="8" t="str">
        <f t="shared" si="44"/>
        <v/>
      </c>
      <c r="Q278" s="17" t="str">
        <f>IF($C278="","",IF(AND(ISNUMBER(IFERROR(INDEX(従業員マスタ!$S$7:$S$26,MATCH($C278,従業員マスタ!$A$7:$A$26,0)),"")),IFERROR(INDEX(従業員マスタ!$S$7:$S$26,MATCH($C278,従業員マスタ!$A$7:$A$26,0)),"")&gt;0,ISNUMBER(IFERROR(INDEX(従業員マスタ!$T$7:$T$26,MATCH($C278,従業員マスタ!$A$7:$A$26,0)),"")),IFERROR(INDEX(従業員マスタ!$T$7:$T$26,MATCH($C278,従業員マスタ!$A$7:$A$26,0)),"")&gt;0),ROUND(IFERROR(INDEX(従業員マスタ!$T$7:$T$26,MATCH($C278,従業員マスタ!$A$7:$A$26,0)),"")/IFERROR(INDEX(従業員マスタ!$S$7:$S$26,MATCH($C278,従業員マスタ!$A$7:$A$26,0)),""),2),設定!$B$11))</f>
        <v/>
      </c>
      <c r="R278" s="6"/>
    </row>
    <row r="279" spans="1:18" ht="17.25" x14ac:dyDescent="0.25">
      <c r="A279" s="12"/>
      <c r="B279" s="6"/>
      <c r="C279" s="13" t="str">
        <f>IF($B279="","",IFERROR(INDEX(従業員マスタ!$A$7:$A$26,MATCH($B279,従業員マスタ!$B$7:$B$26,0)),""))</f>
        <v/>
      </c>
      <c r="D279" s="13" t="str">
        <f t="shared" si="36"/>
        <v/>
      </c>
      <c r="E279" s="14"/>
      <c r="F279" s="14"/>
      <c r="G279" s="15"/>
      <c r="H279" s="13" t="str">
        <f t="shared" si="37"/>
        <v/>
      </c>
      <c r="I279" s="16" t="str">
        <f t="shared" si="38"/>
        <v/>
      </c>
      <c r="J279" s="16" t="str">
        <f t="shared" si="39"/>
        <v/>
      </c>
      <c r="K279" s="16" t="str">
        <f t="shared" si="40"/>
        <v/>
      </c>
      <c r="L279" s="16" t="str">
        <f t="shared" si="41"/>
        <v/>
      </c>
      <c r="M279" s="16" t="str">
        <f t="shared" si="42"/>
        <v/>
      </c>
      <c r="N279" s="11"/>
      <c r="O279" s="16" t="str">
        <f t="shared" si="43"/>
        <v/>
      </c>
      <c r="P279" s="8" t="str">
        <f t="shared" si="44"/>
        <v/>
      </c>
      <c r="Q279" s="17" t="str">
        <f>IF($C279="","",IF(AND(ISNUMBER(IFERROR(INDEX(従業員マスタ!$S$7:$S$26,MATCH($C279,従業員マスタ!$A$7:$A$26,0)),"")),IFERROR(INDEX(従業員マスタ!$S$7:$S$26,MATCH($C279,従業員マスタ!$A$7:$A$26,0)),"")&gt;0,ISNUMBER(IFERROR(INDEX(従業員マスタ!$T$7:$T$26,MATCH($C279,従業員マスタ!$A$7:$A$26,0)),"")),IFERROR(INDEX(従業員マスタ!$T$7:$T$26,MATCH($C279,従業員マスタ!$A$7:$A$26,0)),"")&gt;0),ROUND(IFERROR(INDEX(従業員マスタ!$T$7:$T$26,MATCH($C279,従業員マスタ!$A$7:$A$26,0)),"")/IFERROR(INDEX(従業員マスタ!$S$7:$S$26,MATCH($C279,従業員マスタ!$A$7:$A$26,0)),""),2),設定!$B$11))</f>
        <v/>
      </c>
      <c r="R279" s="6"/>
    </row>
    <row r="280" spans="1:18" ht="17.25" x14ac:dyDescent="0.25">
      <c r="A280" s="12"/>
      <c r="B280" s="6"/>
      <c r="C280" s="13" t="str">
        <f>IF($B280="","",IFERROR(INDEX(従業員マスタ!$A$7:$A$26,MATCH($B280,従業員マスタ!$B$7:$B$26,0)),""))</f>
        <v/>
      </c>
      <c r="D280" s="13" t="str">
        <f t="shared" si="36"/>
        <v/>
      </c>
      <c r="E280" s="14"/>
      <c r="F280" s="14"/>
      <c r="G280" s="15"/>
      <c r="H280" s="13" t="str">
        <f t="shared" si="37"/>
        <v/>
      </c>
      <c r="I280" s="16" t="str">
        <f t="shared" si="38"/>
        <v/>
      </c>
      <c r="J280" s="16" t="str">
        <f t="shared" si="39"/>
        <v/>
      </c>
      <c r="K280" s="16" t="str">
        <f t="shared" si="40"/>
        <v/>
      </c>
      <c r="L280" s="16" t="str">
        <f t="shared" si="41"/>
        <v/>
      </c>
      <c r="M280" s="16" t="str">
        <f t="shared" si="42"/>
        <v/>
      </c>
      <c r="N280" s="11"/>
      <c r="O280" s="16" t="str">
        <f t="shared" si="43"/>
        <v/>
      </c>
      <c r="P280" s="8" t="str">
        <f t="shared" si="44"/>
        <v/>
      </c>
      <c r="Q280" s="17" t="str">
        <f>IF($C280="","",IF(AND(ISNUMBER(IFERROR(INDEX(従業員マスタ!$S$7:$S$26,MATCH($C280,従業員マスタ!$A$7:$A$26,0)),"")),IFERROR(INDEX(従業員マスタ!$S$7:$S$26,MATCH($C280,従業員マスタ!$A$7:$A$26,0)),"")&gt;0,ISNUMBER(IFERROR(INDEX(従業員マスタ!$T$7:$T$26,MATCH($C280,従業員マスタ!$A$7:$A$26,0)),"")),IFERROR(INDEX(従業員マスタ!$T$7:$T$26,MATCH($C280,従業員マスタ!$A$7:$A$26,0)),"")&gt;0),ROUND(IFERROR(INDEX(従業員マスタ!$T$7:$T$26,MATCH($C280,従業員マスタ!$A$7:$A$26,0)),"")/IFERROR(INDEX(従業員マスタ!$S$7:$S$26,MATCH($C280,従業員マスタ!$A$7:$A$26,0)),""),2),設定!$B$11))</f>
        <v/>
      </c>
      <c r="R280" s="6"/>
    </row>
    <row r="281" spans="1:18" ht="17.25" x14ac:dyDescent="0.25">
      <c r="A281" s="12"/>
      <c r="B281" s="6"/>
      <c r="C281" s="13" t="str">
        <f>IF($B281="","",IFERROR(INDEX(従業員マスタ!$A$7:$A$26,MATCH($B281,従業員マスタ!$B$7:$B$26,0)),""))</f>
        <v/>
      </c>
      <c r="D281" s="13" t="str">
        <f t="shared" si="36"/>
        <v/>
      </c>
      <c r="E281" s="14"/>
      <c r="F281" s="14"/>
      <c r="G281" s="15"/>
      <c r="H281" s="13" t="str">
        <f t="shared" si="37"/>
        <v/>
      </c>
      <c r="I281" s="16" t="str">
        <f t="shared" si="38"/>
        <v/>
      </c>
      <c r="J281" s="16" t="str">
        <f t="shared" si="39"/>
        <v/>
      </c>
      <c r="K281" s="16" t="str">
        <f t="shared" si="40"/>
        <v/>
      </c>
      <c r="L281" s="16" t="str">
        <f t="shared" si="41"/>
        <v/>
      </c>
      <c r="M281" s="16" t="str">
        <f t="shared" si="42"/>
        <v/>
      </c>
      <c r="N281" s="11"/>
      <c r="O281" s="16" t="str">
        <f t="shared" si="43"/>
        <v/>
      </c>
      <c r="P281" s="8" t="str">
        <f t="shared" si="44"/>
        <v/>
      </c>
      <c r="Q281" s="17" t="str">
        <f>IF($C281="","",IF(AND(ISNUMBER(IFERROR(INDEX(従業員マスタ!$S$7:$S$26,MATCH($C281,従業員マスタ!$A$7:$A$26,0)),"")),IFERROR(INDEX(従業員マスタ!$S$7:$S$26,MATCH($C281,従業員マスタ!$A$7:$A$26,0)),"")&gt;0,ISNUMBER(IFERROR(INDEX(従業員マスタ!$T$7:$T$26,MATCH($C281,従業員マスタ!$A$7:$A$26,0)),"")),IFERROR(INDEX(従業員マスタ!$T$7:$T$26,MATCH($C281,従業員マスタ!$A$7:$A$26,0)),"")&gt;0),ROUND(IFERROR(INDEX(従業員マスタ!$T$7:$T$26,MATCH($C281,従業員マスタ!$A$7:$A$26,0)),"")/IFERROR(INDEX(従業員マスタ!$S$7:$S$26,MATCH($C281,従業員マスタ!$A$7:$A$26,0)),""),2),設定!$B$11))</f>
        <v/>
      </c>
      <c r="R281" s="6"/>
    </row>
    <row r="282" spans="1:18" ht="17.25" x14ac:dyDescent="0.25">
      <c r="A282" s="12"/>
      <c r="B282" s="6"/>
      <c r="C282" s="13" t="str">
        <f>IF($B282="","",IFERROR(INDEX(従業員マスタ!$A$7:$A$26,MATCH($B282,従業員マスタ!$B$7:$B$26,0)),""))</f>
        <v/>
      </c>
      <c r="D282" s="13" t="str">
        <f t="shared" si="36"/>
        <v/>
      </c>
      <c r="E282" s="14"/>
      <c r="F282" s="14"/>
      <c r="G282" s="15"/>
      <c r="H282" s="13" t="str">
        <f t="shared" si="37"/>
        <v/>
      </c>
      <c r="I282" s="16" t="str">
        <f t="shared" si="38"/>
        <v/>
      </c>
      <c r="J282" s="16" t="str">
        <f t="shared" si="39"/>
        <v/>
      </c>
      <c r="K282" s="16" t="str">
        <f t="shared" si="40"/>
        <v/>
      </c>
      <c r="L282" s="16" t="str">
        <f t="shared" si="41"/>
        <v/>
      </c>
      <c r="M282" s="16" t="str">
        <f t="shared" si="42"/>
        <v/>
      </c>
      <c r="N282" s="11"/>
      <c r="O282" s="16" t="str">
        <f t="shared" si="43"/>
        <v/>
      </c>
      <c r="P282" s="8" t="str">
        <f t="shared" si="44"/>
        <v/>
      </c>
      <c r="Q282" s="17" t="str">
        <f>IF($C282="","",IF(AND(ISNUMBER(IFERROR(INDEX(従業員マスタ!$S$7:$S$26,MATCH($C282,従業員マスタ!$A$7:$A$26,0)),"")),IFERROR(INDEX(従業員マスタ!$S$7:$S$26,MATCH($C282,従業員マスタ!$A$7:$A$26,0)),"")&gt;0,ISNUMBER(IFERROR(INDEX(従業員マスタ!$T$7:$T$26,MATCH($C282,従業員マスタ!$A$7:$A$26,0)),"")),IFERROR(INDEX(従業員マスタ!$T$7:$T$26,MATCH($C282,従業員マスタ!$A$7:$A$26,0)),"")&gt;0),ROUND(IFERROR(INDEX(従業員マスタ!$T$7:$T$26,MATCH($C282,従業員マスタ!$A$7:$A$26,0)),"")/IFERROR(INDEX(従業員マスタ!$S$7:$S$26,MATCH($C282,従業員マスタ!$A$7:$A$26,0)),""),2),設定!$B$11))</f>
        <v/>
      </c>
      <c r="R282" s="6"/>
    </row>
    <row r="283" spans="1:18" ht="17.25" x14ac:dyDescent="0.25">
      <c r="A283" s="12"/>
      <c r="B283" s="6"/>
      <c r="C283" s="13" t="str">
        <f>IF($B283="","",IFERROR(INDEX(従業員マスタ!$A$7:$A$26,MATCH($B283,従業員マスタ!$B$7:$B$26,0)),""))</f>
        <v/>
      </c>
      <c r="D283" s="13" t="str">
        <f t="shared" si="36"/>
        <v/>
      </c>
      <c r="E283" s="14"/>
      <c r="F283" s="14"/>
      <c r="G283" s="15"/>
      <c r="H283" s="13" t="str">
        <f t="shared" si="37"/>
        <v/>
      </c>
      <c r="I283" s="16" t="str">
        <f t="shared" si="38"/>
        <v/>
      </c>
      <c r="J283" s="16" t="str">
        <f t="shared" si="39"/>
        <v/>
      </c>
      <c r="K283" s="16" t="str">
        <f t="shared" si="40"/>
        <v/>
      </c>
      <c r="L283" s="16" t="str">
        <f t="shared" si="41"/>
        <v/>
      </c>
      <c r="M283" s="16" t="str">
        <f t="shared" si="42"/>
        <v/>
      </c>
      <c r="N283" s="11"/>
      <c r="O283" s="16" t="str">
        <f t="shared" si="43"/>
        <v/>
      </c>
      <c r="P283" s="8" t="str">
        <f t="shared" si="44"/>
        <v/>
      </c>
      <c r="Q283" s="17" t="str">
        <f>IF($C283="","",IF(AND(ISNUMBER(IFERROR(INDEX(従業員マスタ!$S$7:$S$26,MATCH($C283,従業員マスタ!$A$7:$A$26,0)),"")),IFERROR(INDEX(従業員マスタ!$S$7:$S$26,MATCH($C283,従業員マスタ!$A$7:$A$26,0)),"")&gt;0,ISNUMBER(IFERROR(INDEX(従業員マスタ!$T$7:$T$26,MATCH($C283,従業員マスタ!$A$7:$A$26,0)),"")),IFERROR(INDEX(従業員マスタ!$T$7:$T$26,MATCH($C283,従業員マスタ!$A$7:$A$26,0)),"")&gt;0),ROUND(IFERROR(INDEX(従業員マスタ!$T$7:$T$26,MATCH($C283,従業員マスタ!$A$7:$A$26,0)),"")/IFERROR(INDEX(従業員マスタ!$S$7:$S$26,MATCH($C283,従業員マスタ!$A$7:$A$26,0)),""),2),設定!$B$11))</f>
        <v/>
      </c>
      <c r="R283" s="6"/>
    </row>
    <row r="284" spans="1:18" ht="17.25" x14ac:dyDescent="0.25">
      <c r="A284" s="12"/>
      <c r="B284" s="6"/>
      <c r="C284" s="13" t="str">
        <f>IF($B284="","",IFERROR(INDEX(従業員マスタ!$A$7:$A$26,MATCH($B284,従業員マスタ!$B$7:$B$26,0)),""))</f>
        <v/>
      </c>
      <c r="D284" s="13" t="str">
        <f t="shared" si="36"/>
        <v/>
      </c>
      <c r="E284" s="14"/>
      <c r="F284" s="14"/>
      <c r="G284" s="15"/>
      <c r="H284" s="13" t="str">
        <f t="shared" si="37"/>
        <v/>
      </c>
      <c r="I284" s="16" t="str">
        <f t="shared" si="38"/>
        <v/>
      </c>
      <c r="J284" s="16" t="str">
        <f t="shared" si="39"/>
        <v/>
      </c>
      <c r="K284" s="16" t="str">
        <f t="shared" si="40"/>
        <v/>
      </c>
      <c r="L284" s="16" t="str">
        <f t="shared" si="41"/>
        <v/>
      </c>
      <c r="M284" s="16" t="str">
        <f t="shared" si="42"/>
        <v/>
      </c>
      <c r="N284" s="11"/>
      <c r="O284" s="16" t="str">
        <f t="shared" si="43"/>
        <v/>
      </c>
      <c r="P284" s="8" t="str">
        <f t="shared" si="44"/>
        <v/>
      </c>
      <c r="Q284" s="17" t="str">
        <f>IF($C284="","",IF(AND(ISNUMBER(IFERROR(INDEX(従業員マスタ!$S$7:$S$26,MATCH($C284,従業員マスタ!$A$7:$A$26,0)),"")),IFERROR(INDEX(従業員マスタ!$S$7:$S$26,MATCH($C284,従業員マスタ!$A$7:$A$26,0)),"")&gt;0,ISNUMBER(IFERROR(INDEX(従業員マスタ!$T$7:$T$26,MATCH($C284,従業員マスタ!$A$7:$A$26,0)),"")),IFERROR(INDEX(従業員マスタ!$T$7:$T$26,MATCH($C284,従業員マスタ!$A$7:$A$26,0)),"")&gt;0),ROUND(IFERROR(INDEX(従業員マスタ!$T$7:$T$26,MATCH($C284,従業員マスタ!$A$7:$A$26,0)),"")/IFERROR(INDEX(従業員マスタ!$S$7:$S$26,MATCH($C284,従業員マスタ!$A$7:$A$26,0)),""),2),設定!$B$11))</f>
        <v/>
      </c>
      <c r="R284" s="6"/>
    </row>
    <row r="285" spans="1:18" ht="17.25" x14ac:dyDescent="0.25">
      <c r="A285" s="12"/>
      <c r="B285" s="6"/>
      <c r="C285" s="13" t="str">
        <f>IF($B285="","",IFERROR(INDEX(従業員マスタ!$A$7:$A$26,MATCH($B285,従業員マスタ!$B$7:$B$26,0)),""))</f>
        <v/>
      </c>
      <c r="D285" s="13" t="str">
        <f t="shared" si="36"/>
        <v/>
      </c>
      <c r="E285" s="14"/>
      <c r="F285" s="14"/>
      <c r="G285" s="15"/>
      <c r="H285" s="13" t="str">
        <f t="shared" si="37"/>
        <v/>
      </c>
      <c r="I285" s="16" t="str">
        <f t="shared" si="38"/>
        <v/>
      </c>
      <c r="J285" s="16" t="str">
        <f t="shared" si="39"/>
        <v/>
      </c>
      <c r="K285" s="16" t="str">
        <f t="shared" si="40"/>
        <v/>
      </c>
      <c r="L285" s="16" t="str">
        <f t="shared" si="41"/>
        <v/>
      </c>
      <c r="M285" s="16" t="str">
        <f t="shared" si="42"/>
        <v/>
      </c>
      <c r="N285" s="11"/>
      <c r="O285" s="16" t="str">
        <f t="shared" si="43"/>
        <v/>
      </c>
      <c r="P285" s="8" t="str">
        <f t="shared" si="44"/>
        <v/>
      </c>
      <c r="Q285" s="17" t="str">
        <f>IF($C285="","",IF(AND(ISNUMBER(IFERROR(INDEX(従業員マスタ!$S$7:$S$26,MATCH($C285,従業員マスタ!$A$7:$A$26,0)),"")),IFERROR(INDEX(従業員マスタ!$S$7:$S$26,MATCH($C285,従業員マスタ!$A$7:$A$26,0)),"")&gt;0,ISNUMBER(IFERROR(INDEX(従業員マスタ!$T$7:$T$26,MATCH($C285,従業員マスタ!$A$7:$A$26,0)),"")),IFERROR(INDEX(従業員マスタ!$T$7:$T$26,MATCH($C285,従業員マスタ!$A$7:$A$26,0)),"")&gt;0),ROUND(IFERROR(INDEX(従業員マスタ!$T$7:$T$26,MATCH($C285,従業員マスタ!$A$7:$A$26,0)),"")/IFERROR(INDEX(従業員マスタ!$S$7:$S$26,MATCH($C285,従業員マスタ!$A$7:$A$26,0)),""),2),設定!$B$11))</f>
        <v/>
      </c>
      <c r="R285" s="6"/>
    </row>
    <row r="286" spans="1:18" ht="17.25" x14ac:dyDescent="0.25">
      <c r="A286" s="12"/>
      <c r="B286" s="6"/>
      <c r="C286" s="13" t="str">
        <f>IF($B286="","",IFERROR(INDEX(従業員マスタ!$A$7:$A$26,MATCH($B286,従業員マスタ!$B$7:$B$26,0)),""))</f>
        <v/>
      </c>
      <c r="D286" s="13" t="str">
        <f t="shared" si="36"/>
        <v/>
      </c>
      <c r="E286" s="14"/>
      <c r="F286" s="14"/>
      <c r="G286" s="15"/>
      <c r="H286" s="13" t="str">
        <f t="shared" si="37"/>
        <v/>
      </c>
      <c r="I286" s="16" t="str">
        <f t="shared" si="38"/>
        <v/>
      </c>
      <c r="J286" s="16" t="str">
        <f t="shared" si="39"/>
        <v/>
      </c>
      <c r="K286" s="16" t="str">
        <f t="shared" si="40"/>
        <v/>
      </c>
      <c r="L286" s="16" t="str">
        <f t="shared" si="41"/>
        <v/>
      </c>
      <c r="M286" s="16" t="str">
        <f t="shared" si="42"/>
        <v/>
      </c>
      <c r="N286" s="11"/>
      <c r="O286" s="16" t="str">
        <f t="shared" si="43"/>
        <v/>
      </c>
      <c r="P286" s="8" t="str">
        <f t="shared" si="44"/>
        <v/>
      </c>
      <c r="Q286" s="17" t="str">
        <f>IF($C286="","",IF(AND(ISNUMBER(IFERROR(INDEX(従業員マスタ!$S$7:$S$26,MATCH($C286,従業員マスタ!$A$7:$A$26,0)),"")),IFERROR(INDEX(従業員マスタ!$S$7:$S$26,MATCH($C286,従業員マスタ!$A$7:$A$26,0)),"")&gt;0,ISNUMBER(IFERROR(INDEX(従業員マスタ!$T$7:$T$26,MATCH($C286,従業員マスタ!$A$7:$A$26,0)),"")),IFERROR(INDEX(従業員マスタ!$T$7:$T$26,MATCH($C286,従業員マスタ!$A$7:$A$26,0)),"")&gt;0),ROUND(IFERROR(INDEX(従業員マスタ!$T$7:$T$26,MATCH($C286,従業員マスタ!$A$7:$A$26,0)),"")/IFERROR(INDEX(従業員マスタ!$S$7:$S$26,MATCH($C286,従業員マスタ!$A$7:$A$26,0)),""),2),設定!$B$11))</f>
        <v/>
      </c>
      <c r="R286" s="6"/>
    </row>
    <row r="287" spans="1:18" ht="17.25" x14ac:dyDescent="0.25">
      <c r="A287" s="12"/>
      <c r="B287" s="6"/>
      <c r="C287" s="13" t="str">
        <f>IF($B287="","",IFERROR(INDEX(従業員マスタ!$A$7:$A$26,MATCH($B287,従業員マスタ!$B$7:$B$26,0)),""))</f>
        <v/>
      </c>
      <c r="D287" s="13" t="str">
        <f t="shared" si="36"/>
        <v/>
      </c>
      <c r="E287" s="14"/>
      <c r="F287" s="14"/>
      <c r="G287" s="15"/>
      <c r="H287" s="13" t="str">
        <f t="shared" si="37"/>
        <v/>
      </c>
      <c r="I287" s="16" t="str">
        <f t="shared" si="38"/>
        <v/>
      </c>
      <c r="J287" s="16" t="str">
        <f t="shared" si="39"/>
        <v/>
      </c>
      <c r="K287" s="16" t="str">
        <f t="shared" si="40"/>
        <v/>
      </c>
      <c r="L287" s="16" t="str">
        <f t="shared" si="41"/>
        <v/>
      </c>
      <c r="M287" s="16" t="str">
        <f t="shared" si="42"/>
        <v/>
      </c>
      <c r="N287" s="11"/>
      <c r="O287" s="16" t="str">
        <f t="shared" si="43"/>
        <v/>
      </c>
      <c r="P287" s="8" t="str">
        <f t="shared" si="44"/>
        <v/>
      </c>
      <c r="Q287" s="17" t="str">
        <f>IF($C287="","",IF(AND(ISNUMBER(IFERROR(INDEX(従業員マスタ!$S$7:$S$26,MATCH($C287,従業員マスタ!$A$7:$A$26,0)),"")),IFERROR(INDEX(従業員マスタ!$S$7:$S$26,MATCH($C287,従業員マスタ!$A$7:$A$26,0)),"")&gt;0,ISNUMBER(IFERROR(INDEX(従業員マスタ!$T$7:$T$26,MATCH($C287,従業員マスタ!$A$7:$A$26,0)),"")),IFERROR(INDEX(従業員マスタ!$T$7:$T$26,MATCH($C287,従業員マスタ!$A$7:$A$26,0)),"")&gt;0),ROUND(IFERROR(INDEX(従業員マスタ!$T$7:$T$26,MATCH($C287,従業員マスタ!$A$7:$A$26,0)),"")/IFERROR(INDEX(従業員マスタ!$S$7:$S$26,MATCH($C287,従業員マスタ!$A$7:$A$26,0)),""),2),設定!$B$11))</f>
        <v/>
      </c>
      <c r="R287" s="6"/>
    </row>
    <row r="288" spans="1:18" ht="17.25" x14ac:dyDescent="0.25">
      <c r="A288" s="12"/>
      <c r="B288" s="6"/>
      <c r="C288" s="13" t="str">
        <f>IF($B288="","",IFERROR(INDEX(従業員マスタ!$A$7:$A$26,MATCH($B288,従業員マスタ!$B$7:$B$26,0)),""))</f>
        <v/>
      </c>
      <c r="D288" s="13" t="str">
        <f t="shared" si="36"/>
        <v/>
      </c>
      <c r="E288" s="14"/>
      <c r="F288" s="14"/>
      <c r="G288" s="15"/>
      <c r="H288" s="13" t="str">
        <f t="shared" si="37"/>
        <v/>
      </c>
      <c r="I288" s="16" t="str">
        <f t="shared" si="38"/>
        <v/>
      </c>
      <c r="J288" s="16" t="str">
        <f t="shared" si="39"/>
        <v/>
      </c>
      <c r="K288" s="16" t="str">
        <f t="shared" si="40"/>
        <v/>
      </c>
      <c r="L288" s="16" t="str">
        <f t="shared" si="41"/>
        <v/>
      </c>
      <c r="M288" s="16" t="str">
        <f t="shared" si="42"/>
        <v/>
      </c>
      <c r="N288" s="11"/>
      <c r="O288" s="16" t="str">
        <f t="shared" si="43"/>
        <v/>
      </c>
      <c r="P288" s="8" t="str">
        <f t="shared" si="44"/>
        <v/>
      </c>
      <c r="Q288" s="17" t="str">
        <f>IF($C288="","",IF(AND(ISNUMBER(IFERROR(INDEX(従業員マスタ!$S$7:$S$26,MATCH($C288,従業員マスタ!$A$7:$A$26,0)),"")),IFERROR(INDEX(従業員マスタ!$S$7:$S$26,MATCH($C288,従業員マスタ!$A$7:$A$26,0)),"")&gt;0,ISNUMBER(IFERROR(INDEX(従業員マスタ!$T$7:$T$26,MATCH($C288,従業員マスタ!$A$7:$A$26,0)),"")),IFERROR(INDEX(従業員マスタ!$T$7:$T$26,MATCH($C288,従業員マスタ!$A$7:$A$26,0)),"")&gt;0),ROUND(IFERROR(INDEX(従業員マスタ!$T$7:$T$26,MATCH($C288,従業員マスタ!$A$7:$A$26,0)),"")/IFERROR(INDEX(従業員マスタ!$S$7:$S$26,MATCH($C288,従業員マスタ!$A$7:$A$26,0)),""),2),設定!$B$11))</f>
        <v/>
      </c>
      <c r="R288" s="6"/>
    </row>
    <row r="289" spans="1:18" ht="17.25" x14ac:dyDescent="0.25">
      <c r="A289" s="12"/>
      <c r="B289" s="6"/>
      <c r="C289" s="13" t="str">
        <f>IF($B289="","",IFERROR(INDEX(従業員マスタ!$A$7:$A$26,MATCH($B289,従業員マスタ!$B$7:$B$26,0)),""))</f>
        <v/>
      </c>
      <c r="D289" s="13" t="str">
        <f t="shared" si="36"/>
        <v/>
      </c>
      <c r="E289" s="14"/>
      <c r="F289" s="14"/>
      <c r="G289" s="15"/>
      <c r="H289" s="13" t="str">
        <f t="shared" si="37"/>
        <v/>
      </c>
      <c r="I289" s="16" t="str">
        <f t="shared" si="38"/>
        <v/>
      </c>
      <c r="J289" s="16" t="str">
        <f t="shared" si="39"/>
        <v/>
      </c>
      <c r="K289" s="16" t="str">
        <f t="shared" si="40"/>
        <v/>
      </c>
      <c r="L289" s="16" t="str">
        <f t="shared" si="41"/>
        <v/>
      </c>
      <c r="M289" s="16" t="str">
        <f t="shared" si="42"/>
        <v/>
      </c>
      <c r="N289" s="11"/>
      <c r="O289" s="16" t="str">
        <f t="shared" si="43"/>
        <v/>
      </c>
      <c r="P289" s="8" t="str">
        <f t="shared" si="44"/>
        <v/>
      </c>
      <c r="Q289" s="17" t="str">
        <f>IF($C289="","",IF(AND(ISNUMBER(IFERROR(INDEX(従業員マスタ!$S$7:$S$26,MATCH($C289,従業員マスタ!$A$7:$A$26,0)),"")),IFERROR(INDEX(従業員マスタ!$S$7:$S$26,MATCH($C289,従業員マスタ!$A$7:$A$26,0)),"")&gt;0,ISNUMBER(IFERROR(INDEX(従業員マスタ!$T$7:$T$26,MATCH($C289,従業員マスタ!$A$7:$A$26,0)),"")),IFERROR(INDEX(従業員マスタ!$T$7:$T$26,MATCH($C289,従業員マスタ!$A$7:$A$26,0)),"")&gt;0),ROUND(IFERROR(INDEX(従業員マスタ!$T$7:$T$26,MATCH($C289,従業員マスタ!$A$7:$A$26,0)),"")/IFERROR(INDEX(従業員マスタ!$S$7:$S$26,MATCH($C289,従業員マスタ!$A$7:$A$26,0)),""),2),設定!$B$11))</f>
        <v/>
      </c>
      <c r="R289" s="6"/>
    </row>
    <row r="290" spans="1:18" ht="17.25" x14ac:dyDescent="0.25">
      <c r="A290" s="12"/>
      <c r="B290" s="6"/>
      <c r="C290" s="13" t="str">
        <f>IF($B290="","",IFERROR(INDEX(従業員マスタ!$A$7:$A$26,MATCH($B290,従業員マスタ!$B$7:$B$26,0)),""))</f>
        <v/>
      </c>
      <c r="D290" s="13" t="str">
        <f t="shared" si="36"/>
        <v/>
      </c>
      <c r="E290" s="14"/>
      <c r="F290" s="14"/>
      <c r="G290" s="15"/>
      <c r="H290" s="13" t="str">
        <f t="shared" si="37"/>
        <v/>
      </c>
      <c r="I290" s="16" t="str">
        <f t="shared" si="38"/>
        <v/>
      </c>
      <c r="J290" s="16" t="str">
        <f t="shared" si="39"/>
        <v/>
      </c>
      <c r="K290" s="16" t="str">
        <f t="shared" si="40"/>
        <v/>
      </c>
      <c r="L290" s="16" t="str">
        <f t="shared" si="41"/>
        <v/>
      </c>
      <c r="M290" s="16" t="str">
        <f t="shared" si="42"/>
        <v/>
      </c>
      <c r="N290" s="11"/>
      <c r="O290" s="16" t="str">
        <f t="shared" si="43"/>
        <v/>
      </c>
      <c r="P290" s="8" t="str">
        <f t="shared" si="44"/>
        <v/>
      </c>
      <c r="Q290" s="17" t="str">
        <f>IF($C290="","",IF(AND(ISNUMBER(IFERROR(INDEX(従業員マスタ!$S$7:$S$26,MATCH($C290,従業員マスタ!$A$7:$A$26,0)),"")),IFERROR(INDEX(従業員マスタ!$S$7:$S$26,MATCH($C290,従業員マスタ!$A$7:$A$26,0)),"")&gt;0,ISNUMBER(IFERROR(INDEX(従業員マスタ!$T$7:$T$26,MATCH($C290,従業員マスタ!$A$7:$A$26,0)),"")),IFERROR(INDEX(従業員マスタ!$T$7:$T$26,MATCH($C290,従業員マスタ!$A$7:$A$26,0)),"")&gt;0),ROUND(IFERROR(INDEX(従業員マスタ!$T$7:$T$26,MATCH($C290,従業員マスタ!$A$7:$A$26,0)),"")/IFERROR(INDEX(従業員マスタ!$S$7:$S$26,MATCH($C290,従業員マスタ!$A$7:$A$26,0)),""),2),設定!$B$11))</f>
        <v/>
      </c>
      <c r="R290" s="6"/>
    </row>
    <row r="291" spans="1:18" ht="17.25" x14ac:dyDescent="0.25">
      <c r="A291" s="12"/>
      <c r="B291" s="6"/>
      <c r="C291" s="13" t="str">
        <f>IF($B291="","",IFERROR(INDEX(従業員マスタ!$A$7:$A$26,MATCH($B291,従業員マスタ!$B$7:$B$26,0)),""))</f>
        <v/>
      </c>
      <c r="D291" s="13" t="str">
        <f t="shared" si="36"/>
        <v/>
      </c>
      <c r="E291" s="14"/>
      <c r="F291" s="14"/>
      <c r="G291" s="15"/>
      <c r="H291" s="13" t="str">
        <f t="shared" si="37"/>
        <v/>
      </c>
      <c r="I291" s="16" t="str">
        <f t="shared" si="38"/>
        <v/>
      </c>
      <c r="J291" s="16" t="str">
        <f t="shared" si="39"/>
        <v/>
      </c>
      <c r="K291" s="16" t="str">
        <f t="shared" si="40"/>
        <v/>
      </c>
      <c r="L291" s="16" t="str">
        <f t="shared" si="41"/>
        <v/>
      </c>
      <c r="M291" s="16" t="str">
        <f t="shared" si="42"/>
        <v/>
      </c>
      <c r="N291" s="11"/>
      <c r="O291" s="16" t="str">
        <f t="shared" si="43"/>
        <v/>
      </c>
      <c r="P291" s="8" t="str">
        <f t="shared" si="44"/>
        <v/>
      </c>
      <c r="Q291" s="17" t="str">
        <f>IF($C291="","",IF(AND(ISNUMBER(IFERROR(INDEX(従業員マスタ!$S$7:$S$26,MATCH($C291,従業員マスタ!$A$7:$A$26,0)),"")),IFERROR(INDEX(従業員マスタ!$S$7:$S$26,MATCH($C291,従業員マスタ!$A$7:$A$26,0)),"")&gt;0,ISNUMBER(IFERROR(INDEX(従業員マスタ!$T$7:$T$26,MATCH($C291,従業員マスタ!$A$7:$A$26,0)),"")),IFERROR(INDEX(従業員マスタ!$T$7:$T$26,MATCH($C291,従業員マスタ!$A$7:$A$26,0)),"")&gt;0),ROUND(IFERROR(INDEX(従業員マスタ!$T$7:$T$26,MATCH($C291,従業員マスタ!$A$7:$A$26,0)),"")/IFERROR(INDEX(従業員マスタ!$S$7:$S$26,MATCH($C291,従業員マスタ!$A$7:$A$26,0)),""),2),設定!$B$11))</f>
        <v/>
      </c>
      <c r="R291" s="6"/>
    </row>
    <row r="292" spans="1:18" ht="17.25" x14ac:dyDescent="0.25">
      <c r="A292" s="12"/>
      <c r="B292" s="6"/>
      <c r="C292" s="13" t="str">
        <f>IF($B292="","",IFERROR(INDEX(従業員マスタ!$A$7:$A$26,MATCH($B292,従業員マスタ!$B$7:$B$26,0)),""))</f>
        <v/>
      </c>
      <c r="D292" s="13" t="str">
        <f t="shared" si="36"/>
        <v/>
      </c>
      <c r="E292" s="14"/>
      <c r="F292" s="14"/>
      <c r="G292" s="15"/>
      <c r="H292" s="13" t="str">
        <f t="shared" si="37"/>
        <v/>
      </c>
      <c r="I292" s="16" t="str">
        <f t="shared" si="38"/>
        <v/>
      </c>
      <c r="J292" s="16" t="str">
        <f t="shared" si="39"/>
        <v/>
      </c>
      <c r="K292" s="16" t="str">
        <f t="shared" si="40"/>
        <v/>
      </c>
      <c r="L292" s="16" t="str">
        <f t="shared" si="41"/>
        <v/>
      </c>
      <c r="M292" s="16" t="str">
        <f t="shared" si="42"/>
        <v/>
      </c>
      <c r="N292" s="11"/>
      <c r="O292" s="16" t="str">
        <f t="shared" si="43"/>
        <v/>
      </c>
      <c r="P292" s="8" t="str">
        <f t="shared" si="44"/>
        <v/>
      </c>
      <c r="Q292" s="17" t="str">
        <f>IF($C292="","",IF(AND(ISNUMBER(IFERROR(INDEX(従業員マスタ!$S$7:$S$26,MATCH($C292,従業員マスタ!$A$7:$A$26,0)),"")),IFERROR(INDEX(従業員マスタ!$S$7:$S$26,MATCH($C292,従業員マスタ!$A$7:$A$26,0)),"")&gt;0,ISNUMBER(IFERROR(INDEX(従業員マスタ!$T$7:$T$26,MATCH($C292,従業員マスタ!$A$7:$A$26,0)),"")),IFERROR(INDEX(従業員マスタ!$T$7:$T$26,MATCH($C292,従業員マスタ!$A$7:$A$26,0)),"")&gt;0),ROUND(IFERROR(INDEX(従業員マスタ!$T$7:$T$26,MATCH($C292,従業員マスタ!$A$7:$A$26,0)),"")/IFERROR(INDEX(従業員マスタ!$S$7:$S$26,MATCH($C292,従業員マスタ!$A$7:$A$26,0)),""),2),設定!$B$11))</f>
        <v/>
      </c>
      <c r="R292" s="6"/>
    </row>
    <row r="293" spans="1:18" ht="17.25" x14ac:dyDescent="0.25">
      <c r="A293" s="12"/>
      <c r="B293" s="6"/>
      <c r="C293" s="13" t="str">
        <f>IF($B293="","",IFERROR(INDEX(従業員マスタ!$A$7:$A$26,MATCH($B293,従業員マスタ!$B$7:$B$26,0)),""))</f>
        <v/>
      </c>
      <c r="D293" s="13" t="str">
        <f t="shared" si="36"/>
        <v/>
      </c>
      <c r="E293" s="14"/>
      <c r="F293" s="14"/>
      <c r="G293" s="15"/>
      <c r="H293" s="13" t="str">
        <f t="shared" si="37"/>
        <v/>
      </c>
      <c r="I293" s="16" t="str">
        <f t="shared" si="38"/>
        <v/>
      </c>
      <c r="J293" s="16" t="str">
        <f t="shared" si="39"/>
        <v/>
      </c>
      <c r="K293" s="16" t="str">
        <f t="shared" si="40"/>
        <v/>
      </c>
      <c r="L293" s="16" t="str">
        <f t="shared" si="41"/>
        <v/>
      </c>
      <c r="M293" s="16" t="str">
        <f t="shared" si="42"/>
        <v/>
      </c>
      <c r="N293" s="11"/>
      <c r="O293" s="16" t="str">
        <f t="shared" si="43"/>
        <v/>
      </c>
      <c r="P293" s="8" t="str">
        <f t="shared" si="44"/>
        <v/>
      </c>
      <c r="Q293" s="17" t="str">
        <f>IF($C293="","",IF(AND(ISNUMBER(IFERROR(INDEX(従業員マスタ!$S$7:$S$26,MATCH($C293,従業員マスタ!$A$7:$A$26,0)),"")),IFERROR(INDEX(従業員マスタ!$S$7:$S$26,MATCH($C293,従業員マスタ!$A$7:$A$26,0)),"")&gt;0,ISNUMBER(IFERROR(INDEX(従業員マスタ!$T$7:$T$26,MATCH($C293,従業員マスタ!$A$7:$A$26,0)),"")),IFERROR(INDEX(従業員マスタ!$T$7:$T$26,MATCH($C293,従業員マスタ!$A$7:$A$26,0)),"")&gt;0),ROUND(IFERROR(INDEX(従業員マスタ!$T$7:$T$26,MATCH($C293,従業員マスタ!$A$7:$A$26,0)),"")/IFERROR(INDEX(従業員マスタ!$S$7:$S$26,MATCH($C293,従業員マスタ!$A$7:$A$26,0)),""),2),設定!$B$11))</f>
        <v/>
      </c>
      <c r="R293" s="6"/>
    </row>
    <row r="294" spans="1:18" ht="17.25" x14ac:dyDescent="0.25">
      <c r="A294" s="12"/>
      <c r="B294" s="6"/>
      <c r="C294" s="13" t="str">
        <f>IF($B294="","",IFERROR(INDEX(従業員マスタ!$A$7:$A$26,MATCH($B294,従業員マスタ!$B$7:$B$26,0)),""))</f>
        <v/>
      </c>
      <c r="D294" s="13" t="str">
        <f t="shared" si="36"/>
        <v/>
      </c>
      <c r="E294" s="14"/>
      <c r="F294" s="14"/>
      <c r="G294" s="15"/>
      <c r="H294" s="13" t="str">
        <f t="shared" si="37"/>
        <v/>
      </c>
      <c r="I294" s="16" t="str">
        <f t="shared" si="38"/>
        <v/>
      </c>
      <c r="J294" s="16" t="str">
        <f t="shared" si="39"/>
        <v/>
      </c>
      <c r="K294" s="16" t="str">
        <f t="shared" si="40"/>
        <v/>
      </c>
      <c r="L294" s="16" t="str">
        <f t="shared" si="41"/>
        <v/>
      </c>
      <c r="M294" s="16" t="str">
        <f t="shared" si="42"/>
        <v/>
      </c>
      <c r="N294" s="11"/>
      <c r="O294" s="16" t="str">
        <f t="shared" si="43"/>
        <v/>
      </c>
      <c r="P294" s="8" t="str">
        <f t="shared" si="44"/>
        <v/>
      </c>
      <c r="Q294" s="17" t="str">
        <f>IF($C294="","",IF(AND(ISNUMBER(IFERROR(INDEX(従業員マスタ!$S$7:$S$26,MATCH($C294,従業員マスタ!$A$7:$A$26,0)),"")),IFERROR(INDEX(従業員マスタ!$S$7:$S$26,MATCH($C294,従業員マスタ!$A$7:$A$26,0)),"")&gt;0,ISNUMBER(IFERROR(INDEX(従業員マスタ!$T$7:$T$26,MATCH($C294,従業員マスタ!$A$7:$A$26,0)),"")),IFERROR(INDEX(従業員マスタ!$T$7:$T$26,MATCH($C294,従業員マスタ!$A$7:$A$26,0)),"")&gt;0),ROUND(IFERROR(INDEX(従業員マスタ!$T$7:$T$26,MATCH($C294,従業員マスタ!$A$7:$A$26,0)),"")/IFERROR(INDEX(従業員マスタ!$S$7:$S$26,MATCH($C294,従業員マスタ!$A$7:$A$26,0)),""),2),設定!$B$11))</f>
        <v/>
      </c>
      <c r="R294" s="6"/>
    </row>
    <row r="295" spans="1:18" ht="17.25" x14ac:dyDescent="0.25">
      <c r="A295" s="12"/>
      <c r="B295" s="6"/>
      <c r="C295" s="13" t="str">
        <f>IF($B295="","",IFERROR(INDEX(従業員マスタ!$A$7:$A$26,MATCH($B295,従業員マスタ!$B$7:$B$26,0)),""))</f>
        <v/>
      </c>
      <c r="D295" s="13" t="str">
        <f t="shared" si="36"/>
        <v/>
      </c>
      <c r="E295" s="14"/>
      <c r="F295" s="14"/>
      <c r="G295" s="15"/>
      <c r="H295" s="13" t="str">
        <f t="shared" si="37"/>
        <v/>
      </c>
      <c r="I295" s="16" t="str">
        <f t="shared" si="38"/>
        <v/>
      </c>
      <c r="J295" s="16" t="str">
        <f t="shared" si="39"/>
        <v/>
      </c>
      <c r="K295" s="16" t="str">
        <f t="shared" si="40"/>
        <v/>
      </c>
      <c r="L295" s="16" t="str">
        <f t="shared" si="41"/>
        <v/>
      </c>
      <c r="M295" s="16" t="str">
        <f t="shared" si="42"/>
        <v/>
      </c>
      <c r="N295" s="11"/>
      <c r="O295" s="16" t="str">
        <f t="shared" si="43"/>
        <v/>
      </c>
      <c r="P295" s="8" t="str">
        <f t="shared" si="44"/>
        <v/>
      </c>
      <c r="Q295" s="17" t="str">
        <f>IF($C295="","",IF(AND(ISNUMBER(IFERROR(INDEX(従業員マスタ!$S$7:$S$26,MATCH($C295,従業員マスタ!$A$7:$A$26,0)),"")),IFERROR(INDEX(従業員マスタ!$S$7:$S$26,MATCH($C295,従業員マスタ!$A$7:$A$26,0)),"")&gt;0,ISNUMBER(IFERROR(INDEX(従業員マスタ!$T$7:$T$26,MATCH($C295,従業員マスタ!$A$7:$A$26,0)),"")),IFERROR(INDEX(従業員マスタ!$T$7:$T$26,MATCH($C295,従業員マスタ!$A$7:$A$26,0)),"")&gt;0),ROUND(IFERROR(INDEX(従業員マスタ!$T$7:$T$26,MATCH($C295,従業員マスタ!$A$7:$A$26,0)),"")/IFERROR(INDEX(従業員マスタ!$S$7:$S$26,MATCH($C295,従業員マスタ!$A$7:$A$26,0)),""),2),設定!$B$11))</f>
        <v/>
      </c>
      <c r="R295" s="6"/>
    </row>
    <row r="296" spans="1:18" ht="17.25" x14ac:dyDescent="0.25">
      <c r="A296" s="12"/>
      <c r="B296" s="6"/>
      <c r="C296" s="13" t="str">
        <f>IF($B296="","",IFERROR(INDEX(従業員マスタ!$A$7:$A$26,MATCH($B296,従業員マスタ!$B$7:$B$26,0)),""))</f>
        <v/>
      </c>
      <c r="D296" s="13" t="str">
        <f t="shared" si="36"/>
        <v/>
      </c>
      <c r="E296" s="14"/>
      <c r="F296" s="14"/>
      <c r="G296" s="15"/>
      <c r="H296" s="13" t="str">
        <f t="shared" si="37"/>
        <v/>
      </c>
      <c r="I296" s="16" t="str">
        <f t="shared" si="38"/>
        <v/>
      </c>
      <c r="J296" s="16" t="str">
        <f t="shared" si="39"/>
        <v/>
      </c>
      <c r="K296" s="16" t="str">
        <f t="shared" si="40"/>
        <v/>
      </c>
      <c r="L296" s="16" t="str">
        <f t="shared" si="41"/>
        <v/>
      </c>
      <c r="M296" s="16" t="str">
        <f t="shared" si="42"/>
        <v/>
      </c>
      <c r="N296" s="11"/>
      <c r="O296" s="16" t="str">
        <f t="shared" si="43"/>
        <v/>
      </c>
      <c r="P296" s="8" t="str">
        <f t="shared" si="44"/>
        <v/>
      </c>
      <c r="Q296" s="17" t="str">
        <f>IF($C296="","",IF(AND(ISNUMBER(IFERROR(INDEX(従業員マスタ!$S$7:$S$26,MATCH($C296,従業員マスタ!$A$7:$A$26,0)),"")),IFERROR(INDEX(従業員マスタ!$S$7:$S$26,MATCH($C296,従業員マスタ!$A$7:$A$26,0)),"")&gt;0,ISNUMBER(IFERROR(INDEX(従業員マスタ!$T$7:$T$26,MATCH($C296,従業員マスタ!$A$7:$A$26,0)),"")),IFERROR(INDEX(従業員マスタ!$T$7:$T$26,MATCH($C296,従業員マスタ!$A$7:$A$26,0)),"")&gt;0),ROUND(IFERROR(INDEX(従業員マスタ!$T$7:$T$26,MATCH($C296,従業員マスタ!$A$7:$A$26,0)),"")/IFERROR(INDEX(従業員マスタ!$S$7:$S$26,MATCH($C296,従業員マスタ!$A$7:$A$26,0)),""),2),設定!$B$11))</f>
        <v/>
      </c>
      <c r="R296" s="6"/>
    </row>
    <row r="297" spans="1:18" ht="17.25" x14ac:dyDescent="0.25">
      <c r="A297" s="12"/>
      <c r="B297" s="6"/>
      <c r="C297" s="13" t="str">
        <f>IF($B297="","",IFERROR(INDEX(従業員マスタ!$A$7:$A$26,MATCH($B297,従業員マスタ!$B$7:$B$26,0)),""))</f>
        <v/>
      </c>
      <c r="D297" s="13" t="str">
        <f t="shared" si="36"/>
        <v/>
      </c>
      <c r="E297" s="14"/>
      <c r="F297" s="14"/>
      <c r="G297" s="15"/>
      <c r="H297" s="13" t="str">
        <f t="shared" si="37"/>
        <v/>
      </c>
      <c r="I297" s="16" t="str">
        <f t="shared" si="38"/>
        <v/>
      </c>
      <c r="J297" s="16" t="str">
        <f t="shared" si="39"/>
        <v/>
      </c>
      <c r="K297" s="16" t="str">
        <f t="shared" si="40"/>
        <v/>
      </c>
      <c r="L297" s="16" t="str">
        <f t="shared" si="41"/>
        <v/>
      </c>
      <c r="M297" s="16" t="str">
        <f t="shared" si="42"/>
        <v/>
      </c>
      <c r="N297" s="11"/>
      <c r="O297" s="16" t="str">
        <f t="shared" si="43"/>
        <v/>
      </c>
      <c r="P297" s="8" t="str">
        <f t="shared" si="44"/>
        <v/>
      </c>
      <c r="Q297" s="17" t="str">
        <f>IF($C297="","",IF(AND(ISNUMBER(IFERROR(INDEX(従業員マスタ!$S$7:$S$26,MATCH($C297,従業員マスタ!$A$7:$A$26,0)),"")),IFERROR(INDEX(従業員マスタ!$S$7:$S$26,MATCH($C297,従業員マスタ!$A$7:$A$26,0)),"")&gt;0,ISNUMBER(IFERROR(INDEX(従業員マスタ!$T$7:$T$26,MATCH($C297,従業員マスタ!$A$7:$A$26,0)),"")),IFERROR(INDEX(従業員マスタ!$T$7:$T$26,MATCH($C297,従業員マスタ!$A$7:$A$26,0)),"")&gt;0),ROUND(IFERROR(INDEX(従業員マスタ!$T$7:$T$26,MATCH($C297,従業員マスタ!$A$7:$A$26,0)),"")/IFERROR(INDEX(従業員マスタ!$S$7:$S$26,MATCH($C297,従業員マスタ!$A$7:$A$26,0)),""),2),設定!$B$11))</f>
        <v/>
      </c>
      <c r="R297" s="6"/>
    </row>
    <row r="298" spans="1:18" ht="17.25" x14ac:dyDescent="0.25">
      <c r="A298" s="12"/>
      <c r="B298" s="6"/>
      <c r="C298" s="13" t="str">
        <f>IF($B298="","",IFERROR(INDEX(従業員マスタ!$A$7:$A$26,MATCH($B298,従業員マスタ!$B$7:$B$26,0)),""))</f>
        <v/>
      </c>
      <c r="D298" s="13" t="str">
        <f t="shared" si="36"/>
        <v/>
      </c>
      <c r="E298" s="14"/>
      <c r="F298" s="14"/>
      <c r="G298" s="15"/>
      <c r="H298" s="13" t="str">
        <f t="shared" si="37"/>
        <v/>
      </c>
      <c r="I298" s="16" t="str">
        <f t="shared" si="38"/>
        <v/>
      </c>
      <c r="J298" s="16" t="str">
        <f t="shared" si="39"/>
        <v/>
      </c>
      <c r="K298" s="16" t="str">
        <f t="shared" si="40"/>
        <v/>
      </c>
      <c r="L298" s="16" t="str">
        <f t="shared" si="41"/>
        <v/>
      </c>
      <c r="M298" s="16" t="str">
        <f t="shared" si="42"/>
        <v/>
      </c>
      <c r="N298" s="11"/>
      <c r="O298" s="16" t="str">
        <f t="shared" si="43"/>
        <v/>
      </c>
      <c r="P298" s="8" t="str">
        <f t="shared" si="44"/>
        <v/>
      </c>
      <c r="Q298" s="17" t="str">
        <f>IF($C298="","",IF(AND(ISNUMBER(IFERROR(INDEX(従業員マスタ!$S$7:$S$26,MATCH($C298,従業員マスタ!$A$7:$A$26,0)),"")),IFERROR(INDEX(従業員マスタ!$S$7:$S$26,MATCH($C298,従業員マスタ!$A$7:$A$26,0)),"")&gt;0,ISNUMBER(IFERROR(INDEX(従業員マスタ!$T$7:$T$26,MATCH($C298,従業員マスタ!$A$7:$A$26,0)),"")),IFERROR(INDEX(従業員マスタ!$T$7:$T$26,MATCH($C298,従業員マスタ!$A$7:$A$26,0)),"")&gt;0),ROUND(IFERROR(INDEX(従業員マスタ!$T$7:$T$26,MATCH($C298,従業員マスタ!$A$7:$A$26,0)),"")/IFERROR(INDEX(従業員マスタ!$S$7:$S$26,MATCH($C298,従業員マスタ!$A$7:$A$26,0)),""),2),設定!$B$11))</f>
        <v/>
      </c>
      <c r="R298" s="6"/>
    </row>
    <row r="299" spans="1:18" ht="17.25" x14ac:dyDescent="0.25">
      <c r="A299" s="12"/>
      <c r="B299" s="6"/>
      <c r="C299" s="13" t="str">
        <f>IF($B299="","",IFERROR(INDEX(従業員マスタ!$A$7:$A$26,MATCH($B299,従業員マスタ!$B$7:$B$26,0)),""))</f>
        <v/>
      </c>
      <c r="D299" s="13" t="str">
        <f t="shared" si="36"/>
        <v/>
      </c>
      <c r="E299" s="14"/>
      <c r="F299" s="14"/>
      <c r="G299" s="15"/>
      <c r="H299" s="13" t="str">
        <f t="shared" si="37"/>
        <v/>
      </c>
      <c r="I299" s="16" t="str">
        <f t="shared" si="38"/>
        <v/>
      </c>
      <c r="J299" s="16" t="str">
        <f t="shared" si="39"/>
        <v/>
      </c>
      <c r="K299" s="16" t="str">
        <f t="shared" si="40"/>
        <v/>
      </c>
      <c r="L299" s="16" t="str">
        <f t="shared" si="41"/>
        <v/>
      </c>
      <c r="M299" s="16" t="str">
        <f t="shared" si="42"/>
        <v/>
      </c>
      <c r="N299" s="11"/>
      <c r="O299" s="16" t="str">
        <f t="shared" si="43"/>
        <v/>
      </c>
      <c r="P299" s="8" t="str">
        <f t="shared" si="44"/>
        <v/>
      </c>
      <c r="Q299" s="17" t="str">
        <f>IF($C299="","",IF(AND(ISNUMBER(IFERROR(INDEX(従業員マスタ!$S$7:$S$26,MATCH($C299,従業員マスタ!$A$7:$A$26,0)),"")),IFERROR(INDEX(従業員マスタ!$S$7:$S$26,MATCH($C299,従業員マスタ!$A$7:$A$26,0)),"")&gt;0,ISNUMBER(IFERROR(INDEX(従業員マスタ!$T$7:$T$26,MATCH($C299,従業員マスタ!$A$7:$A$26,0)),"")),IFERROR(INDEX(従業員マスタ!$T$7:$T$26,MATCH($C299,従業員マスタ!$A$7:$A$26,0)),"")&gt;0),ROUND(IFERROR(INDEX(従業員マスタ!$T$7:$T$26,MATCH($C299,従業員マスタ!$A$7:$A$26,0)),"")/IFERROR(INDEX(従業員マスタ!$S$7:$S$26,MATCH($C299,従業員マスタ!$A$7:$A$26,0)),""),2),設定!$B$11))</f>
        <v/>
      </c>
      <c r="R299" s="6"/>
    </row>
    <row r="300" spans="1:18" ht="17.25" x14ac:dyDescent="0.25">
      <c r="A300" s="12"/>
      <c r="B300" s="6"/>
      <c r="C300" s="13" t="str">
        <f>IF($B300="","",IFERROR(INDEX(従業員マスタ!$A$7:$A$26,MATCH($B300,従業員マスタ!$B$7:$B$26,0)),""))</f>
        <v/>
      </c>
      <c r="D300" s="13" t="str">
        <f t="shared" si="36"/>
        <v/>
      </c>
      <c r="E300" s="14"/>
      <c r="F300" s="14"/>
      <c r="G300" s="15"/>
      <c r="H300" s="13" t="str">
        <f t="shared" si="37"/>
        <v/>
      </c>
      <c r="I300" s="16" t="str">
        <f t="shared" si="38"/>
        <v/>
      </c>
      <c r="J300" s="16" t="str">
        <f t="shared" si="39"/>
        <v/>
      </c>
      <c r="K300" s="16" t="str">
        <f t="shared" si="40"/>
        <v/>
      </c>
      <c r="L300" s="16" t="str">
        <f t="shared" si="41"/>
        <v/>
      </c>
      <c r="M300" s="16" t="str">
        <f t="shared" si="42"/>
        <v/>
      </c>
      <c r="N300" s="11"/>
      <c r="O300" s="16" t="str">
        <f t="shared" si="43"/>
        <v/>
      </c>
      <c r="P300" s="8" t="str">
        <f t="shared" si="44"/>
        <v/>
      </c>
      <c r="Q300" s="17" t="str">
        <f>IF($C300="","",IF(AND(ISNUMBER(IFERROR(INDEX(従業員マスタ!$S$7:$S$26,MATCH($C300,従業員マスタ!$A$7:$A$26,0)),"")),IFERROR(INDEX(従業員マスタ!$S$7:$S$26,MATCH($C300,従業員マスタ!$A$7:$A$26,0)),"")&gt;0,ISNUMBER(IFERROR(INDEX(従業員マスタ!$T$7:$T$26,MATCH($C300,従業員マスタ!$A$7:$A$26,0)),"")),IFERROR(INDEX(従業員マスタ!$T$7:$T$26,MATCH($C300,従業員マスタ!$A$7:$A$26,0)),"")&gt;0),ROUND(IFERROR(INDEX(従業員マスタ!$T$7:$T$26,MATCH($C300,従業員マスタ!$A$7:$A$26,0)),"")/IFERROR(INDEX(従業員マスタ!$S$7:$S$26,MATCH($C300,従業員マスタ!$A$7:$A$26,0)),""),2),設定!$B$11))</f>
        <v/>
      </c>
      <c r="R300" s="6"/>
    </row>
    <row r="301" spans="1:18" ht="17.25" x14ac:dyDescent="0.25">
      <c r="A301" s="12"/>
      <c r="B301" s="6"/>
      <c r="C301" s="13" t="str">
        <f>IF($B301="","",IFERROR(INDEX(従業員マスタ!$A$7:$A$26,MATCH($B301,従業員マスタ!$B$7:$B$26,0)),""))</f>
        <v/>
      </c>
      <c r="D301" s="13" t="str">
        <f t="shared" si="36"/>
        <v/>
      </c>
      <c r="E301" s="14"/>
      <c r="F301" s="14"/>
      <c r="G301" s="15"/>
      <c r="H301" s="13" t="str">
        <f t="shared" si="37"/>
        <v/>
      </c>
      <c r="I301" s="16" t="str">
        <f t="shared" si="38"/>
        <v/>
      </c>
      <c r="J301" s="16" t="str">
        <f t="shared" si="39"/>
        <v/>
      </c>
      <c r="K301" s="16" t="str">
        <f t="shared" si="40"/>
        <v/>
      </c>
      <c r="L301" s="16" t="str">
        <f t="shared" si="41"/>
        <v/>
      </c>
      <c r="M301" s="16" t="str">
        <f t="shared" si="42"/>
        <v/>
      </c>
      <c r="N301" s="11"/>
      <c r="O301" s="16" t="str">
        <f t="shared" si="43"/>
        <v/>
      </c>
      <c r="P301" s="8" t="str">
        <f t="shared" si="44"/>
        <v/>
      </c>
      <c r="Q301" s="17" t="str">
        <f>IF($C301="","",IF(AND(ISNUMBER(IFERROR(INDEX(従業員マスタ!$S$7:$S$26,MATCH($C301,従業員マスタ!$A$7:$A$26,0)),"")),IFERROR(INDEX(従業員マスタ!$S$7:$S$26,MATCH($C301,従業員マスタ!$A$7:$A$26,0)),"")&gt;0,ISNUMBER(IFERROR(INDEX(従業員マスタ!$T$7:$T$26,MATCH($C301,従業員マスタ!$A$7:$A$26,0)),"")),IFERROR(INDEX(従業員マスタ!$T$7:$T$26,MATCH($C301,従業員マスタ!$A$7:$A$26,0)),"")&gt;0),ROUND(IFERROR(INDEX(従業員マスタ!$T$7:$T$26,MATCH($C301,従業員マスタ!$A$7:$A$26,0)),"")/IFERROR(INDEX(従業員マスタ!$S$7:$S$26,MATCH($C301,従業員マスタ!$A$7:$A$26,0)),""),2),設定!$B$11))</f>
        <v/>
      </c>
      <c r="R301" s="6"/>
    </row>
    <row r="302" spans="1:18" ht="17.25" x14ac:dyDescent="0.25">
      <c r="A302" s="12"/>
      <c r="B302" s="6"/>
      <c r="C302" s="13" t="str">
        <f>IF($B302="","",IFERROR(INDEX(従業員マスタ!$A$7:$A$26,MATCH($B302,従業員マスタ!$B$7:$B$26,0)),""))</f>
        <v/>
      </c>
      <c r="D302" s="13" t="str">
        <f t="shared" si="36"/>
        <v/>
      </c>
      <c r="E302" s="14"/>
      <c r="F302" s="14"/>
      <c r="G302" s="15"/>
      <c r="H302" s="13" t="str">
        <f t="shared" si="37"/>
        <v/>
      </c>
      <c r="I302" s="16" t="str">
        <f t="shared" si="38"/>
        <v/>
      </c>
      <c r="J302" s="16" t="str">
        <f t="shared" si="39"/>
        <v/>
      </c>
      <c r="K302" s="16" t="str">
        <f t="shared" si="40"/>
        <v/>
      </c>
      <c r="L302" s="16" t="str">
        <f t="shared" si="41"/>
        <v/>
      </c>
      <c r="M302" s="16" t="str">
        <f t="shared" si="42"/>
        <v/>
      </c>
      <c r="N302" s="11"/>
      <c r="O302" s="16" t="str">
        <f t="shared" si="43"/>
        <v/>
      </c>
      <c r="P302" s="8" t="str">
        <f t="shared" si="44"/>
        <v/>
      </c>
      <c r="Q302" s="17" t="str">
        <f>IF($C302="","",IF(AND(ISNUMBER(IFERROR(INDEX(従業員マスタ!$S$7:$S$26,MATCH($C302,従業員マスタ!$A$7:$A$26,0)),"")),IFERROR(INDEX(従業員マスタ!$S$7:$S$26,MATCH($C302,従業員マスタ!$A$7:$A$26,0)),"")&gt;0,ISNUMBER(IFERROR(INDEX(従業員マスタ!$T$7:$T$26,MATCH($C302,従業員マスタ!$A$7:$A$26,0)),"")),IFERROR(INDEX(従業員マスタ!$T$7:$T$26,MATCH($C302,従業員マスタ!$A$7:$A$26,0)),"")&gt;0),ROUND(IFERROR(INDEX(従業員マスタ!$T$7:$T$26,MATCH($C302,従業員マスタ!$A$7:$A$26,0)),"")/IFERROR(INDEX(従業員マスタ!$S$7:$S$26,MATCH($C302,従業員マスタ!$A$7:$A$26,0)),""),2),設定!$B$11))</f>
        <v/>
      </c>
      <c r="R302" s="6"/>
    </row>
    <row r="303" spans="1:18" ht="17.25" x14ac:dyDescent="0.25">
      <c r="A303" s="12"/>
      <c r="B303" s="6"/>
      <c r="C303" s="13" t="str">
        <f>IF($B303="","",IFERROR(INDEX(従業員マスタ!$A$7:$A$26,MATCH($B303,従業員マスタ!$B$7:$B$26,0)),""))</f>
        <v/>
      </c>
      <c r="D303" s="13" t="str">
        <f t="shared" si="36"/>
        <v/>
      </c>
      <c r="E303" s="14"/>
      <c r="F303" s="14"/>
      <c r="G303" s="15"/>
      <c r="H303" s="13" t="str">
        <f t="shared" si="37"/>
        <v/>
      </c>
      <c r="I303" s="16" t="str">
        <f t="shared" si="38"/>
        <v/>
      </c>
      <c r="J303" s="16" t="str">
        <f t="shared" si="39"/>
        <v/>
      </c>
      <c r="K303" s="16" t="str">
        <f t="shared" si="40"/>
        <v/>
      </c>
      <c r="L303" s="16" t="str">
        <f t="shared" si="41"/>
        <v/>
      </c>
      <c r="M303" s="16" t="str">
        <f t="shared" si="42"/>
        <v/>
      </c>
      <c r="N303" s="11"/>
      <c r="O303" s="16" t="str">
        <f t="shared" si="43"/>
        <v/>
      </c>
      <c r="P303" s="8" t="str">
        <f t="shared" si="44"/>
        <v/>
      </c>
      <c r="Q303" s="17" t="str">
        <f>IF($C303="","",IF(AND(ISNUMBER(IFERROR(INDEX(従業員マスタ!$S$7:$S$26,MATCH($C303,従業員マスタ!$A$7:$A$26,0)),"")),IFERROR(INDEX(従業員マスタ!$S$7:$S$26,MATCH($C303,従業員マスタ!$A$7:$A$26,0)),"")&gt;0,ISNUMBER(IFERROR(INDEX(従業員マスタ!$T$7:$T$26,MATCH($C303,従業員マスタ!$A$7:$A$26,0)),"")),IFERROR(INDEX(従業員マスタ!$T$7:$T$26,MATCH($C303,従業員マスタ!$A$7:$A$26,0)),"")&gt;0),ROUND(IFERROR(INDEX(従業員マスタ!$T$7:$T$26,MATCH($C303,従業員マスタ!$A$7:$A$26,0)),"")/IFERROR(INDEX(従業員マスタ!$S$7:$S$26,MATCH($C303,従業員マスタ!$A$7:$A$26,0)),""),2),設定!$B$11))</f>
        <v/>
      </c>
      <c r="R303" s="6"/>
    </row>
    <row r="304" spans="1:18" ht="17.25" x14ac:dyDescent="0.25">
      <c r="A304" s="12"/>
      <c r="B304" s="6"/>
      <c r="C304" s="13" t="str">
        <f>IF($B304="","",IFERROR(INDEX(従業員マスタ!$A$7:$A$26,MATCH($B304,従業員マスタ!$B$7:$B$26,0)),""))</f>
        <v/>
      </c>
      <c r="D304" s="13" t="str">
        <f t="shared" si="36"/>
        <v/>
      </c>
      <c r="E304" s="14"/>
      <c r="F304" s="14"/>
      <c r="G304" s="15"/>
      <c r="H304" s="13" t="str">
        <f t="shared" si="37"/>
        <v/>
      </c>
      <c r="I304" s="16" t="str">
        <f t="shared" si="38"/>
        <v/>
      </c>
      <c r="J304" s="16" t="str">
        <f t="shared" si="39"/>
        <v/>
      </c>
      <c r="K304" s="16" t="str">
        <f t="shared" si="40"/>
        <v/>
      </c>
      <c r="L304" s="16" t="str">
        <f t="shared" si="41"/>
        <v/>
      </c>
      <c r="M304" s="16" t="str">
        <f t="shared" si="42"/>
        <v/>
      </c>
      <c r="N304" s="11"/>
      <c r="O304" s="16" t="str">
        <f t="shared" si="43"/>
        <v/>
      </c>
      <c r="P304" s="8" t="str">
        <f t="shared" si="44"/>
        <v/>
      </c>
      <c r="Q304" s="17" t="str">
        <f>IF($C304="","",IF(AND(ISNUMBER(IFERROR(INDEX(従業員マスタ!$S$7:$S$26,MATCH($C304,従業員マスタ!$A$7:$A$26,0)),"")),IFERROR(INDEX(従業員マスタ!$S$7:$S$26,MATCH($C304,従業員マスタ!$A$7:$A$26,0)),"")&gt;0,ISNUMBER(IFERROR(INDEX(従業員マスタ!$T$7:$T$26,MATCH($C304,従業員マスタ!$A$7:$A$26,0)),"")),IFERROR(INDEX(従業員マスタ!$T$7:$T$26,MATCH($C304,従業員マスタ!$A$7:$A$26,0)),"")&gt;0),ROUND(IFERROR(INDEX(従業員マスタ!$T$7:$T$26,MATCH($C304,従業員マスタ!$A$7:$A$26,0)),"")/IFERROR(INDEX(従業員マスタ!$S$7:$S$26,MATCH($C304,従業員マスタ!$A$7:$A$26,0)),""),2),設定!$B$11))</f>
        <v/>
      </c>
      <c r="R304" s="6"/>
    </row>
    <row r="305" spans="1:18" ht="17.25" x14ac:dyDescent="0.25">
      <c r="A305" s="12"/>
      <c r="B305" s="6"/>
      <c r="C305" s="13" t="str">
        <f>IF($B305="","",IFERROR(INDEX(従業員マスタ!$A$7:$A$26,MATCH($B305,従業員マスタ!$B$7:$B$26,0)),""))</f>
        <v/>
      </c>
      <c r="D305" s="13" t="str">
        <f t="shared" si="36"/>
        <v/>
      </c>
      <c r="E305" s="14"/>
      <c r="F305" s="14"/>
      <c r="G305" s="15"/>
      <c r="H305" s="13" t="str">
        <f t="shared" si="37"/>
        <v/>
      </c>
      <c r="I305" s="16" t="str">
        <f t="shared" si="38"/>
        <v/>
      </c>
      <c r="J305" s="16" t="str">
        <f t="shared" si="39"/>
        <v/>
      </c>
      <c r="K305" s="16" t="str">
        <f t="shared" si="40"/>
        <v/>
      </c>
      <c r="L305" s="16" t="str">
        <f t="shared" si="41"/>
        <v/>
      </c>
      <c r="M305" s="16" t="str">
        <f t="shared" si="42"/>
        <v/>
      </c>
      <c r="N305" s="11"/>
      <c r="O305" s="16" t="str">
        <f t="shared" si="43"/>
        <v/>
      </c>
      <c r="P305" s="8" t="str">
        <f t="shared" si="44"/>
        <v/>
      </c>
      <c r="Q305" s="17" t="str">
        <f>IF($C305="","",IF(AND(ISNUMBER(IFERROR(INDEX(従業員マスタ!$S$7:$S$26,MATCH($C305,従業員マスタ!$A$7:$A$26,0)),"")),IFERROR(INDEX(従業員マスタ!$S$7:$S$26,MATCH($C305,従業員マスタ!$A$7:$A$26,0)),"")&gt;0,ISNUMBER(IFERROR(INDEX(従業員マスタ!$T$7:$T$26,MATCH($C305,従業員マスタ!$A$7:$A$26,0)),"")),IFERROR(INDEX(従業員マスタ!$T$7:$T$26,MATCH($C305,従業員マスタ!$A$7:$A$26,0)),"")&gt;0),ROUND(IFERROR(INDEX(従業員マスタ!$T$7:$T$26,MATCH($C305,従業員マスタ!$A$7:$A$26,0)),"")/IFERROR(INDEX(従業員マスタ!$S$7:$S$26,MATCH($C305,従業員マスタ!$A$7:$A$26,0)),""),2),設定!$B$11))</f>
        <v/>
      </c>
      <c r="R305" s="6"/>
    </row>
    <row r="306" spans="1:18" ht="17.25" x14ac:dyDescent="0.25">
      <c r="A306" s="12"/>
      <c r="B306" s="6"/>
      <c r="C306" s="13" t="str">
        <f>IF($B306="","",IFERROR(INDEX(従業員マスタ!$A$7:$A$26,MATCH($B306,従業員マスタ!$B$7:$B$26,0)),""))</f>
        <v/>
      </c>
      <c r="D306" s="13" t="str">
        <f t="shared" si="36"/>
        <v/>
      </c>
      <c r="E306" s="14"/>
      <c r="F306" s="14"/>
      <c r="G306" s="15"/>
      <c r="H306" s="13" t="str">
        <f t="shared" si="37"/>
        <v/>
      </c>
      <c r="I306" s="16" t="str">
        <f t="shared" si="38"/>
        <v/>
      </c>
      <c r="J306" s="16" t="str">
        <f t="shared" si="39"/>
        <v/>
      </c>
      <c r="K306" s="16" t="str">
        <f t="shared" si="40"/>
        <v/>
      </c>
      <c r="L306" s="16" t="str">
        <f t="shared" si="41"/>
        <v/>
      </c>
      <c r="M306" s="16" t="str">
        <f t="shared" si="42"/>
        <v/>
      </c>
      <c r="N306" s="11"/>
      <c r="O306" s="16" t="str">
        <f t="shared" si="43"/>
        <v/>
      </c>
      <c r="P306" s="8" t="str">
        <f t="shared" si="44"/>
        <v/>
      </c>
      <c r="Q306" s="17" t="str">
        <f>IF($C306="","",IF(AND(ISNUMBER(IFERROR(INDEX(従業員マスタ!$S$7:$S$26,MATCH($C306,従業員マスタ!$A$7:$A$26,0)),"")),IFERROR(INDEX(従業員マスタ!$S$7:$S$26,MATCH($C306,従業員マスタ!$A$7:$A$26,0)),"")&gt;0,ISNUMBER(IFERROR(INDEX(従業員マスタ!$T$7:$T$26,MATCH($C306,従業員マスタ!$A$7:$A$26,0)),"")),IFERROR(INDEX(従業員マスタ!$T$7:$T$26,MATCH($C306,従業員マスタ!$A$7:$A$26,0)),"")&gt;0),ROUND(IFERROR(INDEX(従業員マスタ!$T$7:$T$26,MATCH($C306,従業員マスタ!$A$7:$A$26,0)),"")/IFERROR(INDEX(従業員マスタ!$S$7:$S$26,MATCH($C306,従業員マスタ!$A$7:$A$26,0)),""),2),設定!$B$11))</f>
        <v/>
      </c>
      <c r="R306" s="6"/>
    </row>
    <row r="307" spans="1:18" ht="17.25" x14ac:dyDescent="0.25">
      <c r="A307" s="12"/>
      <c r="B307" s="6"/>
      <c r="C307" s="13" t="str">
        <f>IF($B307="","",IFERROR(INDEX(従業員マスタ!$A$7:$A$26,MATCH($B307,従業員マスタ!$B$7:$B$26,0)),""))</f>
        <v/>
      </c>
      <c r="D307" s="13" t="str">
        <f t="shared" si="36"/>
        <v/>
      </c>
      <c r="E307" s="14"/>
      <c r="F307" s="14"/>
      <c r="G307" s="15"/>
      <c r="H307" s="13" t="str">
        <f t="shared" si="37"/>
        <v/>
      </c>
      <c r="I307" s="16" t="str">
        <f t="shared" si="38"/>
        <v/>
      </c>
      <c r="J307" s="16" t="str">
        <f t="shared" si="39"/>
        <v/>
      </c>
      <c r="K307" s="16" t="str">
        <f t="shared" si="40"/>
        <v/>
      </c>
      <c r="L307" s="16" t="str">
        <f t="shared" si="41"/>
        <v/>
      </c>
      <c r="M307" s="16" t="str">
        <f t="shared" si="42"/>
        <v/>
      </c>
      <c r="N307" s="11"/>
      <c r="O307" s="16" t="str">
        <f t="shared" si="43"/>
        <v/>
      </c>
      <c r="P307" s="8" t="str">
        <f t="shared" si="44"/>
        <v/>
      </c>
      <c r="Q307" s="17" t="str">
        <f>IF($C307="","",IF(AND(ISNUMBER(IFERROR(INDEX(従業員マスタ!$S$7:$S$26,MATCH($C307,従業員マスタ!$A$7:$A$26,0)),"")),IFERROR(INDEX(従業員マスタ!$S$7:$S$26,MATCH($C307,従業員マスタ!$A$7:$A$26,0)),"")&gt;0,ISNUMBER(IFERROR(INDEX(従業員マスタ!$T$7:$T$26,MATCH($C307,従業員マスタ!$A$7:$A$26,0)),"")),IFERROR(INDEX(従業員マスタ!$T$7:$T$26,MATCH($C307,従業員マスタ!$A$7:$A$26,0)),"")&gt;0),ROUND(IFERROR(INDEX(従業員マスタ!$T$7:$T$26,MATCH($C307,従業員マスタ!$A$7:$A$26,0)),"")/IFERROR(INDEX(従業員マスタ!$S$7:$S$26,MATCH($C307,従業員マスタ!$A$7:$A$26,0)),""),2),設定!$B$11))</f>
        <v/>
      </c>
      <c r="R307" s="6"/>
    </row>
    <row r="308" spans="1:18" ht="17.25" x14ac:dyDescent="0.25">
      <c r="A308" s="12"/>
      <c r="B308" s="6"/>
      <c r="C308" s="13" t="str">
        <f>IF($B308="","",IFERROR(INDEX(従業員マスタ!$A$7:$A$26,MATCH($B308,従業員マスタ!$B$7:$B$26,0)),""))</f>
        <v/>
      </c>
      <c r="D308" s="13" t="str">
        <f t="shared" si="36"/>
        <v/>
      </c>
      <c r="E308" s="14"/>
      <c r="F308" s="14"/>
      <c r="G308" s="15"/>
      <c r="H308" s="13" t="str">
        <f t="shared" si="37"/>
        <v/>
      </c>
      <c r="I308" s="16" t="str">
        <f t="shared" si="38"/>
        <v/>
      </c>
      <c r="J308" s="16" t="str">
        <f t="shared" si="39"/>
        <v/>
      </c>
      <c r="K308" s="16" t="str">
        <f t="shared" si="40"/>
        <v/>
      </c>
      <c r="L308" s="16" t="str">
        <f t="shared" si="41"/>
        <v/>
      </c>
      <c r="M308" s="16" t="str">
        <f t="shared" si="42"/>
        <v/>
      </c>
      <c r="N308" s="11"/>
      <c r="O308" s="16" t="str">
        <f t="shared" si="43"/>
        <v/>
      </c>
      <c r="P308" s="8" t="str">
        <f t="shared" si="44"/>
        <v/>
      </c>
      <c r="Q308" s="17" t="str">
        <f>IF($C308="","",IF(AND(ISNUMBER(IFERROR(INDEX(従業員マスタ!$S$7:$S$26,MATCH($C308,従業員マスタ!$A$7:$A$26,0)),"")),IFERROR(INDEX(従業員マスタ!$S$7:$S$26,MATCH($C308,従業員マスタ!$A$7:$A$26,0)),"")&gt;0,ISNUMBER(IFERROR(INDEX(従業員マスタ!$T$7:$T$26,MATCH($C308,従業員マスタ!$A$7:$A$26,0)),"")),IFERROR(INDEX(従業員マスタ!$T$7:$T$26,MATCH($C308,従業員マスタ!$A$7:$A$26,0)),"")&gt;0),ROUND(IFERROR(INDEX(従業員マスタ!$T$7:$T$26,MATCH($C308,従業員マスタ!$A$7:$A$26,0)),"")/IFERROR(INDEX(従業員マスタ!$S$7:$S$26,MATCH($C308,従業員マスタ!$A$7:$A$26,0)),""),2),設定!$B$11))</f>
        <v/>
      </c>
      <c r="R308" s="6"/>
    </row>
    <row r="309" spans="1:18" ht="17.25" x14ac:dyDescent="0.25">
      <c r="A309" s="12"/>
      <c r="B309" s="6"/>
      <c r="C309" s="13" t="str">
        <f>IF($B309="","",IFERROR(INDEX(従業員マスタ!$A$7:$A$26,MATCH($B309,従業員マスタ!$B$7:$B$26,0)),""))</f>
        <v/>
      </c>
      <c r="D309" s="13" t="str">
        <f t="shared" si="36"/>
        <v/>
      </c>
      <c r="E309" s="14"/>
      <c r="F309" s="14"/>
      <c r="G309" s="15"/>
      <c r="H309" s="13" t="str">
        <f t="shared" si="37"/>
        <v/>
      </c>
      <c r="I309" s="16" t="str">
        <f t="shared" si="38"/>
        <v/>
      </c>
      <c r="J309" s="16" t="str">
        <f t="shared" si="39"/>
        <v/>
      </c>
      <c r="K309" s="16" t="str">
        <f t="shared" si="40"/>
        <v/>
      </c>
      <c r="L309" s="16" t="str">
        <f t="shared" si="41"/>
        <v/>
      </c>
      <c r="M309" s="16" t="str">
        <f t="shared" si="42"/>
        <v/>
      </c>
      <c r="N309" s="11"/>
      <c r="O309" s="16" t="str">
        <f t="shared" si="43"/>
        <v/>
      </c>
      <c r="P309" s="8" t="str">
        <f t="shared" si="44"/>
        <v/>
      </c>
      <c r="Q309" s="17" t="str">
        <f>IF($C309="","",IF(AND(ISNUMBER(IFERROR(INDEX(従業員マスタ!$S$7:$S$26,MATCH($C309,従業員マスタ!$A$7:$A$26,0)),"")),IFERROR(INDEX(従業員マスタ!$S$7:$S$26,MATCH($C309,従業員マスタ!$A$7:$A$26,0)),"")&gt;0,ISNUMBER(IFERROR(INDEX(従業員マスタ!$T$7:$T$26,MATCH($C309,従業員マスタ!$A$7:$A$26,0)),"")),IFERROR(INDEX(従業員マスタ!$T$7:$T$26,MATCH($C309,従業員マスタ!$A$7:$A$26,0)),"")&gt;0),ROUND(IFERROR(INDEX(従業員マスタ!$T$7:$T$26,MATCH($C309,従業員マスタ!$A$7:$A$26,0)),"")/IFERROR(INDEX(従業員マスタ!$S$7:$S$26,MATCH($C309,従業員マスタ!$A$7:$A$26,0)),""),2),設定!$B$11))</f>
        <v/>
      </c>
      <c r="R309" s="6"/>
    </row>
    <row r="310" spans="1:18" ht="17.25" x14ac:dyDescent="0.25">
      <c r="A310" s="12"/>
      <c r="B310" s="6"/>
      <c r="C310" s="13" t="str">
        <f>IF($B310="","",IFERROR(INDEX(従業員マスタ!$A$7:$A$26,MATCH($B310,従業員マスタ!$B$7:$B$26,0)),""))</f>
        <v/>
      </c>
      <c r="D310" s="13" t="str">
        <f t="shared" si="36"/>
        <v/>
      </c>
      <c r="E310" s="14"/>
      <c r="F310" s="14"/>
      <c r="G310" s="15"/>
      <c r="H310" s="13" t="str">
        <f t="shared" si="37"/>
        <v/>
      </c>
      <c r="I310" s="16" t="str">
        <f t="shared" si="38"/>
        <v/>
      </c>
      <c r="J310" s="16" t="str">
        <f t="shared" si="39"/>
        <v/>
      </c>
      <c r="K310" s="16" t="str">
        <f t="shared" si="40"/>
        <v/>
      </c>
      <c r="L310" s="16" t="str">
        <f t="shared" si="41"/>
        <v/>
      </c>
      <c r="M310" s="16" t="str">
        <f t="shared" si="42"/>
        <v/>
      </c>
      <c r="N310" s="11"/>
      <c r="O310" s="16" t="str">
        <f t="shared" si="43"/>
        <v/>
      </c>
      <c r="P310" s="8" t="str">
        <f t="shared" si="44"/>
        <v/>
      </c>
      <c r="Q310" s="17" t="str">
        <f>IF($C310="","",IF(AND(ISNUMBER(IFERROR(INDEX(従業員マスタ!$S$7:$S$26,MATCH($C310,従業員マスタ!$A$7:$A$26,0)),"")),IFERROR(INDEX(従業員マスタ!$S$7:$S$26,MATCH($C310,従業員マスタ!$A$7:$A$26,0)),"")&gt;0,ISNUMBER(IFERROR(INDEX(従業員マスタ!$T$7:$T$26,MATCH($C310,従業員マスタ!$A$7:$A$26,0)),"")),IFERROR(INDEX(従業員マスタ!$T$7:$T$26,MATCH($C310,従業員マスタ!$A$7:$A$26,0)),"")&gt;0),ROUND(IFERROR(INDEX(従業員マスタ!$T$7:$T$26,MATCH($C310,従業員マスタ!$A$7:$A$26,0)),"")/IFERROR(INDEX(従業員マスタ!$S$7:$S$26,MATCH($C310,従業員マスタ!$A$7:$A$26,0)),""),2),設定!$B$11))</f>
        <v/>
      </c>
      <c r="R310" s="6"/>
    </row>
    <row r="311" spans="1:18" ht="17.25" x14ac:dyDescent="0.25">
      <c r="A311" s="12"/>
      <c r="B311" s="6"/>
      <c r="C311" s="13" t="str">
        <f>IF($B311="","",IFERROR(INDEX(従業員マスタ!$A$7:$A$26,MATCH($B311,従業員マスタ!$B$7:$B$26,0)),""))</f>
        <v/>
      </c>
      <c r="D311" s="13" t="str">
        <f t="shared" si="36"/>
        <v/>
      </c>
      <c r="E311" s="14"/>
      <c r="F311" s="14"/>
      <c r="G311" s="15"/>
      <c r="H311" s="13" t="str">
        <f t="shared" si="37"/>
        <v/>
      </c>
      <c r="I311" s="16" t="str">
        <f t="shared" si="38"/>
        <v/>
      </c>
      <c r="J311" s="16" t="str">
        <f t="shared" si="39"/>
        <v/>
      </c>
      <c r="K311" s="16" t="str">
        <f t="shared" si="40"/>
        <v/>
      </c>
      <c r="L311" s="16" t="str">
        <f t="shared" si="41"/>
        <v/>
      </c>
      <c r="M311" s="16" t="str">
        <f t="shared" si="42"/>
        <v/>
      </c>
      <c r="N311" s="11"/>
      <c r="O311" s="16" t="str">
        <f t="shared" si="43"/>
        <v/>
      </c>
      <c r="P311" s="8" t="str">
        <f t="shared" si="44"/>
        <v/>
      </c>
      <c r="Q311" s="17" t="str">
        <f>IF($C311="","",IF(AND(ISNUMBER(IFERROR(INDEX(従業員マスタ!$S$7:$S$26,MATCH($C311,従業員マスタ!$A$7:$A$26,0)),"")),IFERROR(INDEX(従業員マスタ!$S$7:$S$26,MATCH($C311,従業員マスタ!$A$7:$A$26,0)),"")&gt;0,ISNUMBER(IFERROR(INDEX(従業員マスタ!$T$7:$T$26,MATCH($C311,従業員マスタ!$A$7:$A$26,0)),"")),IFERROR(INDEX(従業員マスタ!$T$7:$T$26,MATCH($C311,従業員マスタ!$A$7:$A$26,0)),"")&gt;0),ROUND(IFERROR(INDEX(従業員マスタ!$T$7:$T$26,MATCH($C311,従業員マスタ!$A$7:$A$26,0)),"")/IFERROR(INDEX(従業員マスタ!$S$7:$S$26,MATCH($C311,従業員マスタ!$A$7:$A$26,0)),""),2),設定!$B$11))</f>
        <v/>
      </c>
      <c r="R311" s="6"/>
    </row>
    <row r="312" spans="1:18" ht="17.25" x14ac:dyDescent="0.25">
      <c r="A312" s="12"/>
      <c r="B312" s="6"/>
      <c r="C312" s="13" t="str">
        <f>IF($B312="","",IFERROR(INDEX(従業員マスタ!$A$7:$A$26,MATCH($B312,従業員マスタ!$B$7:$B$26,0)),""))</f>
        <v/>
      </c>
      <c r="D312" s="13" t="str">
        <f t="shared" si="36"/>
        <v/>
      </c>
      <c r="E312" s="14"/>
      <c r="F312" s="14"/>
      <c r="G312" s="15"/>
      <c r="H312" s="13" t="str">
        <f t="shared" si="37"/>
        <v/>
      </c>
      <c r="I312" s="16" t="str">
        <f t="shared" si="38"/>
        <v/>
      </c>
      <c r="J312" s="16" t="str">
        <f t="shared" si="39"/>
        <v/>
      </c>
      <c r="K312" s="16" t="str">
        <f t="shared" si="40"/>
        <v/>
      </c>
      <c r="L312" s="16" t="str">
        <f t="shared" si="41"/>
        <v/>
      </c>
      <c r="M312" s="16" t="str">
        <f t="shared" si="42"/>
        <v/>
      </c>
      <c r="N312" s="11"/>
      <c r="O312" s="16" t="str">
        <f t="shared" si="43"/>
        <v/>
      </c>
      <c r="P312" s="8" t="str">
        <f t="shared" si="44"/>
        <v/>
      </c>
      <c r="Q312" s="17" t="str">
        <f>IF($C312="","",IF(AND(ISNUMBER(IFERROR(INDEX(従業員マスタ!$S$7:$S$26,MATCH($C312,従業員マスタ!$A$7:$A$26,0)),"")),IFERROR(INDEX(従業員マスタ!$S$7:$S$26,MATCH($C312,従業員マスタ!$A$7:$A$26,0)),"")&gt;0,ISNUMBER(IFERROR(INDEX(従業員マスタ!$T$7:$T$26,MATCH($C312,従業員マスタ!$A$7:$A$26,0)),"")),IFERROR(INDEX(従業員マスタ!$T$7:$T$26,MATCH($C312,従業員マスタ!$A$7:$A$26,0)),"")&gt;0),ROUND(IFERROR(INDEX(従業員マスタ!$T$7:$T$26,MATCH($C312,従業員マスタ!$A$7:$A$26,0)),"")/IFERROR(INDEX(従業員マスタ!$S$7:$S$26,MATCH($C312,従業員マスタ!$A$7:$A$26,0)),""),2),設定!$B$11))</f>
        <v/>
      </c>
      <c r="R312" s="6"/>
    </row>
    <row r="313" spans="1:18" ht="17.25" x14ac:dyDescent="0.25">
      <c r="A313" s="12"/>
      <c r="B313" s="6"/>
      <c r="C313" s="13" t="str">
        <f>IF($B313="","",IFERROR(INDEX(従業員マスタ!$A$7:$A$26,MATCH($B313,従業員マスタ!$B$7:$B$26,0)),""))</f>
        <v/>
      </c>
      <c r="D313" s="13" t="str">
        <f t="shared" si="36"/>
        <v/>
      </c>
      <c r="E313" s="14"/>
      <c r="F313" s="14"/>
      <c r="G313" s="15"/>
      <c r="H313" s="13" t="str">
        <f t="shared" si="37"/>
        <v/>
      </c>
      <c r="I313" s="16" t="str">
        <f t="shared" si="38"/>
        <v/>
      </c>
      <c r="J313" s="16" t="str">
        <f t="shared" si="39"/>
        <v/>
      </c>
      <c r="K313" s="16" t="str">
        <f t="shared" si="40"/>
        <v/>
      </c>
      <c r="L313" s="16" t="str">
        <f t="shared" si="41"/>
        <v/>
      </c>
      <c r="M313" s="16" t="str">
        <f t="shared" si="42"/>
        <v/>
      </c>
      <c r="N313" s="11"/>
      <c r="O313" s="16" t="str">
        <f t="shared" si="43"/>
        <v/>
      </c>
      <c r="P313" s="8" t="str">
        <f t="shared" si="44"/>
        <v/>
      </c>
      <c r="Q313" s="17" t="str">
        <f>IF($C313="","",IF(AND(ISNUMBER(IFERROR(INDEX(従業員マスタ!$S$7:$S$26,MATCH($C313,従業員マスタ!$A$7:$A$26,0)),"")),IFERROR(INDEX(従業員マスタ!$S$7:$S$26,MATCH($C313,従業員マスタ!$A$7:$A$26,0)),"")&gt;0,ISNUMBER(IFERROR(INDEX(従業員マスタ!$T$7:$T$26,MATCH($C313,従業員マスタ!$A$7:$A$26,0)),"")),IFERROR(INDEX(従業員マスタ!$T$7:$T$26,MATCH($C313,従業員マスタ!$A$7:$A$26,0)),"")&gt;0),ROUND(IFERROR(INDEX(従業員マスタ!$T$7:$T$26,MATCH($C313,従業員マスタ!$A$7:$A$26,0)),"")/IFERROR(INDEX(従業員マスタ!$S$7:$S$26,MATCH($C313,従業員マスタ!$A$7:$A$26,0)),""),2),設定!$B$11))</f>
        <v/>
      </c>
      <c r="R313" s="6"/>
    </row>
    <row r="314" spans="1:18" ht="17.25" x14ac:dyDescent="0.25">
      <c r="A314" s="12"/>
      <c r="B314" s="6"/>
      <c r="C314" s="13" t="str">
        <f>IF($B314="","",IFERROR(INDEX(従業員マスタ!$A$7:$A$26,MATCH($B314,従業員マスタ!$B$7:$B$26,0)),""))</f>
        <v/>
      </c>
      <c r="D314" s="13" t="str">
        <f t="shared" si="36"/>
        <v/>
      </c>
      <c r="E314" s="14"/>
      <c r="F314" s="14"/>
      <c r="G314" s="15"/>
      <c r="H314" s="13" t="str">
        <f t="shared" si="37"/>
        <v/>
      </c>
      <c r="I314" s="16" t="str">
        <f t="shared" si="38"/>
        <v/>
      </c>
      <c r="J314" s="16" t="str">
        <f t="shared" si="39"/>
        <v/>
      </c>
      <c r="K314" s="16" t="str">
        <f t="shared" si="40"/>
        <v/>
      </c>
      <c r="L314" s="16" t="str">
        <f t="shared" si="41"/>
        <v/>
      </c>
      <c r="M314" s="16" t="str">
        <f t="shared" si="42"/>
        <v/>
      </c>
      <c r="N314" s="11"/>
      <c r="O314" s="16" t="str">
        <f t="shared" si="43"/>
        <v/>
      </c>
      <c r="P314" s="8" t="str">
        <f t="shared" si="44"/>
        <v/>
      </c>
      <c r="Q314" s="17" t="str">
        <f>IF($C314="","",IF(AND(ISNUMBER(IFERROR(INDEX(従業員マスタ!$S$7:$S$26,MATCH($C314,従業員マスタ!$A$7:$A$26,0)),"")),IFERROR(INDEX(従業員マスタ!$S$7:$S$26,MATCH($C314,従業員マスタ!$A$7:$A$26,0)),"")&gt;0,ISNUMBER(IFERROR(INDEX(従業員マスタ!$T$7:$T$26,MATCH($C314,従業員マスタ!$A$7:$A$26,0)),"")),IFERROR(INDEX(従業員マスタ!$T$7:$T$26,MATCH($C314,従業員マスタ!$A$7:$A$26,0)),"")&gt;0),ROUND(IFERROR(INDEX(従業員マスタ!$T$7:$T$26,MATCH($C314,従業員マスタ!$A$7:$A$26,0)),"")/IFERROR(INDEX(従業員マスタ!$S$7:$S$26,MATCH($C314,従業員マスタ!$A$7:$A$26,0)),""),2),設定!$B$11))</f>
        <v/>
      </c>
      <c r="R314" s="6"/>
    </row>
    <row r="315" spans="1:18" ht="17.25" x14ac:dyDescent="0.25">
      <c r="A315" s="12"/>
      <c r="B315" s="6"/>
      <c r="C315" s="13" t="str">
        <f>IF($B315="","",IFERROR(INDEX(従業員マスタ!$A$7:$A$26,MATCH($B315,従業員マスタ!$B$7:$B$26,0)),""))</f>
        <v/>
      </c>
      <c r="D315" s="13" t="str">
        <f t="shared" si="36"/>
        <v/>
      </c>
      <c r="E315" s="14"/>
      <c r="F315" s="14"/>
      <c r="G315" s="15"/>
      <c r="H315" s="13" t="str">
        <f t="shared" si="37"/>
        <v/>
      </c>
      <c r="I315" s="16" t="str">
        <f t="shared" si="38"/>
        <v/>
      </c>
      <c r="J315" s="16" t="str">
        <f t="shared" si="39"/>
        <v/>
      </c>
      <c r="K315" s="16" t="str">
        <f t="shared" si="40"/>
        <v/>
      </c>
      <c r="L315" s="16" t="str">
        <f t="shared" si="41"/>
        <v/>
      </c>
      <c r="M315" s="16" t="str">
        <f t="shared" si="42"/>
        <v/>
      </c>
      <c r="N315" s="11"/>
      <c r="O315" s="16" t="str">
        <f t="shared" si="43"/>
        <v/>
      </c>
      <c r="P315" s="8" t="str">
        <f t="shared" si="44"/>
        <v/>
      </c>
      <c r="Q315" s="17" t="str">
        <f>IF($C315="","",IF(AND(ISNUMBER(IFERROR(INDEX(従業員マスタ!$S$7:$S$26,MATCH($C315,従業員マスタ!$A$7:$A$26,0)),"")),IFERROR(INDEX(従業員マスタ!$S$7:$S$26,MATCH($C315,従業員マスタ!$A$7:$A$26,0)),"")&gt;0,ISNUMBER(IFERROR(INDEX(従業員マスタ!$T$7:$T$26,MATCH($C315,従業員マスタ!$A$7:$A$26,0)),"")),IFERROR(INDEX(従業員マスタ!$T$7:$T$26,MATCH($C315,従業員マスタ!$A$7:$A$26,0)),"")&gt;0),ROUND(IFERROR(INDEX(従業員マスタ!$T$7:$T$26,MATCH($C315,従業員マスタ!$A$7:$A$26,0)),"")/IFERROR(INDEX(従業員マスタ!$S$7:$S$26,MATCH($C315,従業員マスタ!$A$7:$A$26,0)),""),2),設定!$B$11))</f>
        <v/>
      </c>
      <c r="R315" s="6"/>
    </row>
    <row r="316" spans="1:18" ht="17.25" x14ac:dyDescent="0.25">
      <c r="A316" s="12"/>
      <c r="B316" s="6"/>
      <c r="C316" s="13" t="str">
        <f>IF($B316="","",IFERROR(INDEX(従業員マスタ!$A$7:$A$26,MATCH($B316,従業員マスタ!$B$7:$B$26,0)),""))</f>
        <v/>
      </c>
      <c r="D316" s="13" t="str">
        <f t="shared" si="36"/>
        <v/>
      </c>
      <c r="E316" s="14"/>
      <c r="F316" s="14"/>
      <c r="G316" s="15"/>
      <c r="H316" s="13" t="str">
        <f t="shared" si="37"/>
        <v/>
      </c>
      <c r="I316" s="16" t="str">
        <f t="shared" si="38"/>
        <v/>
      </c>
      <c r="J316" s="16" t="str">
        <f t="shared" si="39"/>
        <v/>
      </c>
      <c r="K316" s="16" t="str">
        <f t="shared" si="40"/>
        <v/>
      </c>
      <c r="L316" s="16" t="str">
        <f t="shared" si="41"/>
        <v/>
      </c>
      <c r="M316" s="16" t="str">
        <f t="shared" si="42"/>
        <v/>
      </c>
      <c r="N316" s="11"/>
      <c r="O316" s="16" t="str">
        <f t="shared" si="43"/>
        <v/>
      </c>
      <c r="P316" s="8" t="str">
        <f t="shared" si="44"/>
        <v/>
      </c>
      <c r="Q316" s="17" t="str">
        <f>IF($C316="","",IF(AND(ISNUMBER(IFERROR(INDEX(従業員マスタ!$S$7:$S$26,MATCH($C316,従業員マスタ!$A$7:$A$26,0)),"")),IFERROR(INDEX(従業員マスタ!$S$7:$S$26,MATCH($C316,従業員マスタ!$A$7:$A$26,0)),"")&gt;0,ISNUMBER(IFERROR(INDEX(従業員マスタ!$T$7:$T$26,MATCH($C316,従業員マスタ!$A$7:$A$26,0)),"")),IFERROR(INDEX(従業員マスタ!$T$7:$T$26,MATCH($C316,従業員マスタ!$A$7:$A$26,0)),"")&gt;0),ROUND(IFERROR(INDEX(従業員マスタ!$T$7:$T$26,MATCH($C316,従業員マスタ!$A$7:$A$26,0)),"")/IFERROR(INDEX(従業員マスタ!$S$7:$S$26,MATCH($C316,従業員マスタ!$A$7:$A$26,0)),""),2),設定!$B$11))</f>
        <v/>
      </c>
      <c r="R316" s="6"/>
    </row>
    <row r="317" spans="1:18" ht="17.25" x14ac:dyDescent="0.25">
      <c r="A317" s="12"/>
      <c r="B317" s="6"/>
      <c r="C317" s="13" t="str">
        <f>IF($B317="","",IFERROR(INDEX(従業員マスタ!$A$7:$A$26,MATCH($B317,従業員マスタ!$B$7:$B$26,0)),""))</f>
        <v/>
      </c>
      <c r="D317" s="13" t="str">
        <f t="shared" si="36"/>
        <v/>
      </c>
      <c r="E317" s="14"/>
      <c r="F317" s="14"/>
      <c r="G317" s="15"/>
      <c r="H317" s="13" t="str">
        <f t="shared" si="37"/>
        <v/>
      </c>
      <c r="I317" s="16" t="str">
        <f t="shared" si="38"/>
        <v/>
      </c>
      <c r="J317" s="16" t="str">
        <f t="shared" si="39"/>
        <v/>
      </c>
      <c r="K317" s="16" t="str">
        <f t="shared" si="40"/>
        <v/>
      </c>
      <c r="L317" s="16" t="str">
        <f t="shared" si="41"/>
        <v/>
      </c>
      <c r="M317" s="16" t="str">
        <f t="shared" si="42"/>
        <v/>
      </c>
      <c r="N317" s="11"/>
      <c r="O317" s="16" t="str">
        <f t="shared" si="43"/>
        <v/>
      </c>
      <c r="P317" s="8" t="str">
        <f t="shared" si="44"/>
        <v/>
      </c>
      <c r="Q317" s="17" t="str">
        <f>IF($C317="","",IF(AND(ISNUMBER(IFERROR(INDEX(従業員マスタ!$S$7:$S$26,MATCH($C317,従業員マスタ!$A$7:$A$26,0)),"")),IFERROR(INDEX(従業員マスタ!$S$7:$S$26,MATCH($C317,従業員マスタ!$A$7:$A$26,0)),"")&gt;0,ISNUMBER(IFERROR(INDEX(従業員マスタ!$T$7:$T$26,MATCH($C317,従業員マスタ!$A$7:$A$26,0)),"")),IFERROR(INDEX(従業員マスタ!$T$7:$T$26,MATCH($C317,従業員マスタ!$A$7:$A$26,0)),"")&gt;0),ROUND(IFERROR(INDEX(従業員マスタ!$T$7:$T$26,MATCH($C317,従業員マスタ!$A$7:$A$26,0)),"")/IFERROR(INDEX(従業員マスタ!$S$7:$S$26,MATCH($C317,従業員マスタ!$A$7:$A$26,0)),""),2),設定!$B$11))</f>
        <v/>
      </c>
      <c r="R317" s="6"/>
    </row>
    <row r="318" spans="1:18" ht="17.25" x14ac:dyDescent="0.25">
      <c r="A318" s="12"/>
      <c r="B318" s="6"/>
      <c r="C318" s="13" t="str">
        <f>IF($B318="","",IFERROR(INDEX(従業員マスタ!$A$7:$A$26,MATCH($B318,従業員マスタ!$B$7:$B$26,0)),""))</f>
        <v/>
      </c>
      <c r="D318" s="13" t="str">
        <f t="shared" si="36"/>
        <v/>
      </c>
      <c r="E318" s="14"/>
      <c r="F318" s="14"/>
      <c r="G318" s="15"/>
      <c r="H318" s="13" t="str">
        <f t="shared" si="37"/>
        <v/>
      </c>
      <c r="I318" s="16" t="str">
        <f t="shared" si="38"/>
        <v/>
      </c>
      <c r="J318" s="16" t="str">
        <f t="shared" si="39"/>
        <v/>
      </c>
      <c r="K318" s="16" t="str">
        <f t="shared" si="40"/>
        <v/>
      </c>
      <c r="L318" s="16" t="str">
        <f t="shared" si="41"/>
        <v/>
      </c>
      <c r="M318" s="16" t="str">
        <f t="shared" si="42"/>
        <v/>
      </c>
      <c r="N318" s="11"/>
      <c r="O318" s="16" t="str">
        <f t="shared" si="43"/>
        <v/>
      </c>
      <c r="P318" s="8" t="str">
        <f t="shared" si="44"/>
        <v/>
      </c>
      <c r="Q318" s="17" t="str">
        <f>IF($C318="","",IF(AND(ISNUMBER(IFERROR(INDEX(従業員マスタ!$S$7:$S$26,MATCH($C318,従業員マスタ!$A$7:$A$26,0)),"")),IFERROR(INDEX(従業員マスタ!$S$7:$S$26,MATCH($C318,従業員マスタ!$A$7:$A$26,0)),"")&gt;0,ISNUMBER(IFERROR(INDEX(従業員マスタ!$T$7:$T$26,MATCH($C318,従業員マスタ!$A$7:$A$26,0)),"")),IFERROR(INDEX(従業員マスタ!$T$7:$T$26,MATCH($C318,従業員マスタ!$A$7:$A$26,0)),"")&gt;0),ROUND(IFERROR(INDEX(従業員マスタ!$T$7:$T$26,MATCH($C318,従業員マスタ!$A$7:$A$26,0)),"")/IFERROR(INDEX(従業員マスタ!$S$7:$S$26,MATCH($C318,従業員マスタ!$A$7:$A$26,0)),""),2),設定!$B$11))</f>
        <v/>
      </c>
      <c r="R318" s="6"/>
    </row>
    <row r="319" spans="1:18" ht="17.25" x14ac:dyDescent="0.25">
      <c r="A319" s="12"/>
      <c r="B319" s="6"/>
      <c r="C319" s="13" t="str">
        <f>IF($B319="","",IFERROR(INDEX(従業員マスタ!$A$7:$A$26,MATCH($B319,従業員マスタ!$B$7:$B$26,0)),""))</f>
        <v/>
      </c>
      <c r="D319" s="13" t="str">
        <f t="shared" si="36"/>
        <v/>
      </c>
      <c r="E319" s="14"/>
      <c r="F319" s="14"/>
      <c r="G319" s="15"/>
      <c r="H319" s="13" t="str">
        <f t="shared" si="37"/>
        <v/>
      </c>
      <c r="I319" s="16" t="str">
        <f t="shared" si="38"/>
        <v/>
      </c>
      <c r="J319" s="16" t="str">
        <f t="shared" si="39"/>
        <v/>
      </c>
      <c r="K319" s="16" t="str">
        <f t="shared" si="40"/>
        <v/>
      </c>
      <c r="L319" s="16" t="str">
        <f t="shared" si="41"/>
        <v/>
      </c>
      <c r="M319" s="16" t="str">
        <f t="shared" si="42"/>
        <v/>
      </c>
      <c r="N319" s="11"/>
      <c r="O319" s="16" t="str">
        <f t="shared" si="43"/>
        <v/>
      </c>
      <c r="P319" s="8" t="str">
        <f t="shared" si="44"/>
        <v/>
      </c>
      <c r="Q319" s="17" t="str">
        <f>IF($C319="","",IF(AND(ISNUMBER(IFERROR(INDEX(従業員マスタ!$S$7:$S$26,MATCH($C319,従業員マスタ!$A$7:$A$26,0)),"")),IFERROR(INDEX(従業員マスタ!$S$7:$S$26,MATCH($C319,従業員マスタ!$A$7:$A$26,0)),"")&gt;0,ISNUMBER(IFERROR(INDEX(従業員マスタ!$T$7:$T$26,MATCH($C319,従業員マスタ!$A$7:$A$26,0)),"")),IFERROR(INDEX(従業員マスタ!$T$7:$T$26,MATCH($C319,従業員マスタ!$A$7:$A$26,0)),"")&gt;0),ROUND(IFERROR(INDEX(従業員マスタ!$T$7:$T$26,MATCH($C319,従業員マスタ!$A$7:$A$26,0)),"")/IFERROR(INDEX(従業員マスタ!$S$7:$S$26,MATCH($C319,従業員マスタ!$A$7:$A$26,0)),""),2),設定!$B$11))</f>
        <v/>
      </c>
      <c r="R319" s="6"/>
    </row>
    <row r="320" spans="1:18" ht="17.25" x14ac:dyDescent="0.25">
      <c r="A320" s="12"/>
      <c r="B320" s="6"/>
      <c r="C320" s="13" t="str">
        <f>IF($B320="","",IFERROR(INDEX(従業員マスタ!$A$7:$A$26,MATCH($B320,従業員マスタ!$B$7:$B$26,0)),""))</f>
        <v/>
      </c>
      <c r="D320" s="13" t="str">
        <f t="shared" si="36"/>
        <v/>
      </c>
      <c r="E320" s="14"/>
      <c r="F320" s="14"/>
      <c r="G320" s="15"/>
      <c r="H320" s="13" t="str">
        <f t="shared" si="37"/>
        <v/>
      </c>
      <c r="I320" s="16" t="str">
        <f t="shared" si="38"/>
        <v/>
      </c>
      <c r="J320" s="16" t="str">
        <f t="shared" si="39"/>
        <v/>
      </c>
      <c r="K320" s="16" t="str">
        <f t="shared" si="40"/>
        <v/>
      </c>
      <c r="L320" s="16" t="str">
        <f t="shared" si="41"/>
        <v/>
      </c>
      <c r="M320" s="16" t="str">
        <f t="shared" si="42"/>
        <v/>
      </c>
      <c r="N320" s="11"/>
      <c r="O320" s="16" t="str">
        <f t="shared" si="43"/>
        <v/>
      </c>
      <c r="P320" s="8" t="str">
        <f t="shared" si="44"/>
        <v/>
      </c>
      <c r="Q320" s="17" t="str">
        <f>IF($C320="","",IF(AND(ISNUMBER(IFERROR(INDEX(従業員マスタ!$S$7:$S$26,MATCH($C320,従業員マスタ!$A$7:$A$26,0)),"")),IFERROR(INDEX(従業員マスタ!$S$7:$S$26,MATCH($C320,従業員マスタ!$A$7:$A$26,0)),"")&gt;0,ISNUMBER(IFERROR(INDEX(従業員マスタ!$T$7:$T$26,MATCH($C320,従業員マスタ!$A$7:$A$26,0)),"")),IFERROR(INDEX(従業員マスタ!$T$7:$T$26,MATCH($C320,従業員マスタ!$A$7:$A$26,0)),"")&gt;0),ROUND(IFERROR(INDEX(従業員マスタ!$T$7:$T$26,MATCH($C320,従業員マスタ!$A$7:$A$26,0)),"")/IFERROR(INDEX(従業員マスタ!$S$7:$S$26,MATCH($C320,従業員マスタ!$A$7:$A$26,0)),""),2),設定!$B$11))</f>
        <v/>
      </c>
      <c r="R320" s="6"/>
    </row>
    <row r="321" spans="1:18" ht="17.25" x14ac:dyDescent="0.25">
      <c r="A321" s="12"/>
      <c r="B321" s="6"/>
      <c r="C321" s="13" t="str">
        <f>IF($B321="","",IFERROR(INDEX(従業員マスタ!$A$7:$A$26,MATCH($B321,従業員マスタ!$B$7:$B$26,0)),""))</f>
        <v/>
      </c>
      <c r="D321" s="13" t="str">
        <f t="shared" si="36"/>
        <v/>
      </c>
      <c r="E321" s="14"/>
      <c r="F321" s="14"/>
      <c r="G321" s="15"/>
      <c r="H321" s="13" t="str">
        <f t="shared" si="37"/>
        <v/>
      </c>
      <c r="I321" s="16" t="str">
        <f t="shared" si="38"/>
        <v/>
      </c>
      <c r="J321" s="16" t="str">
        <f t="shared" si="39"/>
        <v/>
      </c>
      <c r="K321" s="16" t="str">
        <f t="shared" si="40"/>
        <v/>
      </c>
      <c r="L321" s="16" t="str">
        <f t="shared" si="41"/>
        <v/>
      </c>
      <c r="M321" s="16" t="str">
        <f t="shared" si="42"/>
        <v/>
      </c>
      <c r="N321" s="11"/>
      <c r="O321" s="16" t="str">
        <f t="shared" si="43"/>
        <v/>
      </c>
      <c r="P321" s="8" t="str">
        <f t="shared" si="44"/>
        <v/>
      </c>
      <c r="Q321" s="17" t="str">
        <f>IF($C321="","",IF(AND(ISNUMBER(IFERROR(INDEX(従業員マスタ!$S$7:$S$26,MATCH($C321,従業員マスタ!$A$7:$A$26,0)),"")),IFERROR(INDEX(従業員マスタ!$S$7:$S$26,MATCH($C321,従業員マスタ!$A$7:$A$26,0)),"")&gt;0,ISNUMBER(IFERROR(INDEX(従業員マスタ!$T$7:$T$26,MATCH($C321,従業員マスタ!$A$7:$A$26,0)),"")),IFERROR(INDEX(従業員マスタ!$T$7:$T$26,MATCH($C321,従業員マスタ!$A$7:$A$26,0)),"")&gt;0),ROUND(IFERROR(INDEX(従業員マスタ!$T$7:$T$26,MATCH($C321,従業員マスタ!$A$7:$A$26,0)),"")/IFERROR(INDEX(従業員マスタ!$S$7:$S$26,MATCH($C321,従業員マスタ!$A$7:$A$26,0)),""),2),設定!$B$11))</f>
        <v/>
      </c>
      <c r="R321" s="6"/>
    </row>
    <row r="322" spans="1:18" ht="17.25" x14ac:dyDescent="0.25">
      <c r="A322" s="12"/>
      <c r="B322" s="6"/>
      <c r="C322" s="13" t="str">
        <f>IF($B322="","",IFERROR(INDEX(従業員マスタ!$A$7:$A$26,MATCH($B322,従業員マスタ!$B$7:$B$26,0)),""))</f>
        <v/>
      </c>
      <c r="D322" s="13" t="str">
        <f t="shared" si="36"/>
        <v/>
      </c>
      <c r="E322" s="14"/>
      <c r="F322" s="14"/>
      <c r="G322" s="15"/>
      <c r="H322" s="13" t="str">
        <f t="shared" si="37"/>
        <v/>
      </c>
      <c r="I322" s="16" t="str">
        <f t="shared" si="38"/>
        <v/>
      </c>
      <c r="J322" s="16" t="str">
        <f t="shared" si="39"/>
        <v/>
      </c>
      <c r="K322" s="16" t="str">
        <f t="shared" si="40"/>
        <v/>
      </c>
      <c r="L322" s="16" t="str">
        <f t="shared" si="41"/>
        <v/>
      </c>
      <c r="M322" s="16" t="str">
        <f t="shared" si="42"/>
        <v/>
      </c>
      <c r="N322" s="11"/>
      <c r="O322" s="16" t="str">
        <f t="shared" si="43"/>
        <v/>
      </c>
      <c r="P322" s="8" t="str">
        <f t="shared" si="44"/>
        <v/>
      </c>
      <c r="Q322" s="17" t="str">
        <f>IF($C322="","",IF(AND(ISNUMBER(IFERROR(INDEX(従業員マスタ!$S$7:$S$26,MATCH($C322,従業員マスタ!$A$7:$A$26,0)),"")),IFERROR(INDEX(従業員マスタ!$S$7:$S$26,MATCH($C322,従業員マスタ!$A$7:$A$26,0)),"")&gt;0,ISNUMBER(IFERROR(INDEX(従業員マスタ!$T$7:$T$26,MATCH($C322,従業員マスタ!$A$7:$A$26,0)),"")),IFERROR(INDEX(従業員マスタ!$T$7:$T$26,MATCH($C322,従業員マスタ!$A$7:$A$26,0)),"")&gt;0),ROUND(IFERROR(INDEX(従業員マスタ!$T$7:$T$26,MATCH($C322,従業員マスタ!$A$7:$A$26,0)),"")/IFERROR(INDEX(従業員マスタ!$S$7:$S$26,MATCH($C322,従業員マスタ!$A$7:$A$26,0)),""),2),設定!$B$11))</f>
        <v/>
      </c>
      <c r="R322" s="6"/>
    </row>
    <row r="323" spans="1:18" ht="17.25" x14ac:dyDescent="0.25">
      <c r="A323" s="12"/>
      <c r="B323" s="6"/>
      <c r="C323" s="13" t="str">
        <f>IF($B323="","",IFERROR(INDEX(従業員マスタ!$A$7:$A$26,MATCH($B323,従業員マスタ!$B$7:$B$26,0)),""))</f>
        <v/>
      </c>
      <c r="D323" s="13" t="str">
        <f t="shared" si="36"/>
        <v/>
      </c>
      <c r="E323" s="14"/>
      <c r="F323" s="14"/>
      <c r="G323" s="15"/>
      <c r="H323" s="13" t="str">
        <f t="shared" si="37"/>
        <v/>
      </c>
      <c r="I323" s="16" t="str">
        <f t="shared" si="38"/>
        <v/>
      </c>
      <c r="J323" s="16" t="str">
        <f t="shared" si="39"/>
        <v/>
      </c>
      <c r="K323" s="16" t="str">
        <f t="shared" si="40"/>
        <v/>
      </c>
      <c r="L323" s="16" t="str">
        <f t="shared" si="41"/>
        <v/>
      </c>
      <c r="M323" s="16" t="str">
        <f t="shared" si="42"/>
        <v/>
      </c>
      <c r="N323" s="11"/>
      <c r="O323" s="16" t="str">
        <f t="shared" si="43"/>
        <v/>
      </c>
      <c r="P323" s="8" t="str">
        <f t="shared" si="44"/>
        <v/>
      </c>
      <c r="Q323" s="17" t="str">
        <f>IF($C323="","",IF(AND(ISNUMBER(IFERROR(INDEX(従業員マスタ!$S$7:$S$26,MATCH($C323,従業員マスタ!$A$7:$A$26,0)),"")),IFERROR(INDEX(従業員マスタ!$S$7:$S$26,MATCH($C323,従業員マスタ!$A$7:$A$26,0)),"")&gt;0,ISNUMBER(IFERROR(INDEX(従業員マスタ!$T$7:$T$26,MATCH($C323,従業員マスタ!$A$7:$A$26,0)),"")),IFERROR(INDEX(従業員マスタ!$T$7:$T$26,MATCH($C323,従業員マスタ!$A$7:$A$26,0)),"")&gt;0),ROUND(IFERROR(INDEX(従業員マスタ!$T$7:$T$26,MATCH($C323,従業員マスタ!$A$7:$A$26,0)),"")/IFERROR(INDEX(従業員マスタ!$S$7:$S$26,MATCH($C323,従業員マスタ!$A$7:$A$26,0)),""),2),設定!$B$11))</f>
        <v/>
      </c>
      <c r="R323" s="6"/>
    </row>
    <row r="324" spans="1:18" ht="17.25" x14ac:dyDescent="0.25">
      <c r="A324" s="12"/>
      <c r="B324" s="6"/>
      <c r="C324" s="13" t="str">
        <f>IF($B324="","",IFERROR(INDEX(従業員マスタ!$A$7:$A$26,MATCH($B324,従業員マスタ!$B$7:$B$26,0)),""))</f>
        <v/>
      </c>
      <c r="D324" s="13" t="str">
        <f t="shared" si="36"/>
        <v/>
      </c>
      <c r="E324" s="14"/>
      <c r="F324" s="14"/>
      <c r="G324" s="15"/>
      <c r="H324" s="13" t="str">
        <f t="shared" si="37"/>
        <v/>
      </c>
      <c r="I324" s="16" t="str">
        <f t="shared" si="38"/>
        <v/>
      </c>
      <c r="J324" s="16" t="str">
        <f t="shared" si="39"/>
        <v/>
      </c>
      <c r="K324" s="16" t="str">
        <f t="shared" si="40"/>
        <v/>
      </c>
      <c r="L324" s="16" t="str">
        <f t="shared" si="41"/>
        <v/>
      </c>
      <c r="M324" s="16" t="str">
        <f t="shared" si="42"/>
        <v/>
      </c>
      <c r="N324" s="11"/>
      <c r="O324" s="16" t="str">
        <f t="shared" si="43"/>
        <v/>
      </c>
      <c r="P324" s="8" t="str">
        <f t="shared" si="44"/>
        <v/>
      </c>
      <c r="Q324" s="17" t="str">
        <f>IF($C324="","",IF(AND(ISNUMBER(IFERROR(INDEX(従業員マスタ!$S$7:$S$26,MATCH($C324,従業員マスタ!$A$7:$A$26,0)),"")),IFERROR(INDEX(従業員マスタ!$S$7:$S$26,MATCH($C324,従業員マスタ!$A$7:$A$26,0)),"")&gt;0,ISNUMBER(IFERROR(INDEX(従業員マスタ!$T$7:$T$26,MATCH($C324,従業員マスタ!$A$7:$A$26,0)),"")),IFERROR(INDEX(従業員マスタ!$T$7:$T$26,MATCH($C324,従業員マスタ!$A$7:$A$26,0)),"")&gt;0),ROUND(IFERROR(INDEX(従業員マスタ!$T$7:$T$26,MATCH($C324,従業員マスタ!$A$7:$A$26,0)),"")/IFERROR(INDEX(従業員マスタ!$S$7:$S$26,MATCH($C324,従業員マスタ!$A$7:$A$26,0)),""),2),設定!$B$11))</f>
        <v/>
      </c>
      <c r="R324" s="6"/>
    </row>
    <row r="325" spans="1:18" ht="17.25" x14ac:dyDescent="0.25">
      <c r="A325" s="12"/>
      <c r="B325" s="6"/>
      <c r="C325" s="13" t="str">
        <f>IF($B325="","",IFERROR(INDEX(従業員マスタ!$A$7:$A$26,MATCH($B325,従業員マスタ!$B$7:$B$26,0)),""))</f>
        <v/>
      </c>
      <c r="D325" s="13" t="str">
        <f t="shared" si="36"/>
        <v/>
      </c>
      <c r="E325" s="14"/>
      <c r="F325" s="14"/>
      <c r="G325" s="15"/>
      <c r="H325" s="13" t="str">
        <f t="shared" si="37"/>
        <v/>
      </c>
      <c r="I325" s="16" t="str">
        <f t="shared" si="38"/>
        <v/>
      </c>
      <c r="J325" s="16" t="str">
        <f t="shared" si="39"/>
        <v/>
      </c>
      <c r="K325" s="16" t="str">
        <f t="shared" si="40"/>
        <v/>
      </c>
      <c r="L325" s="16" t="str">
        <f t="shared" si="41"/>
        <v/>
      </c>
      <c r="M325" s="16" t="str">
        <f t="shared" si="42"/>
        <v/>
      </c>
      <c r="N325" s="11"/>
      <c r="O325" s="16" t="str">
        <f t="shared" si="43"/>
        <v/>
      </c>
      <c r="P325" s="8" t="str">
        <f t="shared" si="44"/>
        <v/>
      </c>
      <c r="Q325" s="17" t="str">
        <f>IF($C325="","",IF(AND(ISNUMBER(IFERROR(INDEX(従業員マスタ!$S$7:$S$26,MATCH($C325,従業員マスタ!$A$7:$A$26,0)),"")),IFERROR(INDEX(従業員マスタ!$S$7:$S$26,MATCH($C325,従業員マスタ!$A$7:$A$26,0)),"")&gt;0,ISNUMBER(IFERROR(INDEX(従業員マスタ!$T$7:$T$26,MATCH($C325,従業員マスタ!$A$7:$A$26,0)),"")),IFERROR(INDEX(従業員マスタ!$T$7:$T$26,MATCH($C325,従業員マスタ!$A$7:$A$26,0)),"")&gt;0),ROUND(IFERROR(INDEX(従業員マスタ!$T$7:$T$26,MATCH($C325,従業員マスタ!$A$7:$A$26,0)),"")/IFERROR(INDEX(従業員マスタ!$S$7:$S$26,MATCH($C325,従業員マスタ!$A$7:$A$26,0)),""),2),設定!$B$11))</f>
        <v/>
      </c>
      <c r="R325" s="6"/>
    </row>
    <row r="326" spans="1:18" ht="17.25" x14ac:dyDescent="0.25">
      <c r="A326" s="12"/>
      <c r="B326" s="6"/>
      <c r="C326" s="13" t="str">
        <f>IF($B326="","",IFERROR(INDEX(従業員マスタ!$A$7:$A$26,MATCH($B326,従業員マスタ!$B$7:$B$26,0)),""))</f>
        <v/>
      </c>
      <c r="D326" s="13" t="str">
        <f t="shared" si="36"/>
        <v/>
      </c>
      <c r="E326" s="14"/>
      <c r="F326" s="14"/>
      <c r="G326" s="15"/>
      <c r="H326" s="13" t="str">
        <f t="shared" si="37"/>
        <v/>
      </c>
      <c r="I326" s="16" t="str">
        <f t="shared" si="38"/>
        <v/>
      </c>
      <c r="J326" s="16" t="str">
        <f t="shared" si="39"/>
        <v/>
      </c>
      <c r="K326" s="16" t="str">
        <f t="shared" si="40"/>
        <v/>
      </c>
      <c r="L326" s="16" t="str">
        <f t="shared" si="41"/>
        <v/>
      </c>
      <c r="M326" s="16" t="str">
        <f t="shared" si="42"/>
        <v/>
      </c>
      <c r="N326" s="11"/>
      <c r="O326" s="16" t="str">
        <f t="shared" si="43"/>
        <v/>
      </c>
      <c r="P326" s="8" t="str">
        <f t="shared" si="44"/>
        <v/>
      </c>
      <c r="Q326" s="17" t="str">
        <f>IF($C326="","",IF(AND(ISNUMBER(IFERROR(INDEX(従業員マスタ!$S$7:$S$26,MATCH($C326,従業員マスタ!$A$7:$A$26,0)),"")),IFERROR(INDEX(従業員マスタ!$S$7:$S$26,MATCH($C326,従業員マスタ!$A$7:$A$26,0)),"")&gt;0,ISNUMBER(IFERROR(INDEX(従業員マスタ!$T$7:$T$26,MATCH($C326,従業員マスタ!$A$7:$A$26,0)),"")),IFERROR(INDEX(従業員マスタ!$T$7:$T$26,MATCH($C326,従業員マスタ!$A$7:$A$26,0)),"")&gt;0),ROUND(IFERROR(INDEX(従業員マスタ!$T$7:$T$26,MATCH($C326,従業員マスタ!$A$7:$A$26,0)),"")/IFERROR(INDEX(従業員マスタ!$S$7:$S$26,MATCH($C326,従業員マスタ!$A$7:$A$26,0)),""),2),設定!$B$11))</f>
        <v/>
      </c>
      <c r="R326" s="6"/>
    </row>
    <row r="327" spans="1:18" ht="17.25" x14ac:dyDescent="0.25">
      <c r="A327" s="12"/>
      <c r="B327" s="6"/>
      <c r="C327" s="13" t="str">
        <f>IF($B327="","",IFERROR(INDEX(従業員マスタ!$A$7:$A$26,MATCH($B327,従業員マスタ!$B$7:$B$26,0)),""))</f>
        <v/>
      </c>
      <c r="D327" s="13" t="str">
        <f t="shared" ref="D327:D390" si="45">IF($A327="","",CHOOSE(WEEKDAY($A327),"日","月","火","水","木","金","土"))</f>
        <v/>
      </c>
      <c r="E327" s="14"/>
      <c r="F327" s="14"/>
      <c r="G327" s="15"/>
      <c r="H327" s="13" t="str">
        <f t="shared" ref="H327:H390" si="46">IF(OR($E327="",$F327=""),"",IF($F327&lt;$E327,1,0))</f>
        <v/>
      </c>
      <c r="I327" s="16" t="str">
        <f t="shared" ref="I327:I390" si="47">IF(OR($E327="",$F327=""),"",ROUND(($F327+$H327-$E327)*24-IF($G327="",0,$G327)/60,2))</f>
        <v/>
      </c>
      <c r="J327" s="16" t="str">
        <f t="shared" ref="J327:J390" si="48">IF($I327="","",IF($N327="法定休日",0,MIN($I327,$Q327)))</f>
        <v/>
      </c>
      <c r="K327" s="16" t="str">
        <f t="shared" ref="K327:K390" si="49">IF($I327="","",IF($N327="法定休日",0,MIN(MAX($I327-$Q327,0),MAX(8-$Q327,0))))</f>
        <v/>
      </c>
      <c r="L327" s="16" t="str">
        <f t="shared" ref="L327:L390" si="50">IF($I327="","",IF($N327="法定休日",0,MAX($I327-MAX($Q327,8),0)))</f>
        <v/>
      </c>
      <c r="M327" s="16" t="str">
        <f t="shared" ref="M327:M390" si="51">IF(OR($E327="",$F327=""),"",ROUND(MAX(0,MIN($F327+$H327,29/24)-MAX($E327,22/24))*24,2))</f>
        <v/>
      </c>
      <c r="N327" s="11"/>
      <c r="O327" s="16" t="str">
        <f t="shared" ref="O327:O390" si="52">IF($I327="","",IF($N327="法定休日",$I327,0))</f>
        <v/>
      </c>
      <c r="P327" s="8" t="str">
        <f t="shared" ref="P327:P390" si="53">IF(OR($C327="",$A327=""),"",$C327&amp;"-"&amp;TEXT($A327,"yyyymmdd"))</f>
        <v/>
      </c>
      <c r="Q327" s="17" t="str">
        <f>IF($C327="","",IF(AND(ISNUMBER(IFERROR(INDEX(従業員マスタ!$S$7:$S$26,MATCH($C327,従業員マスタ!$A$7:$A$26,0)),"")),IFERROR(INDEX(従業員マスタ!$S$7:$S$26,MATCH($C327,従業員マスタ!$A$7:$A$26,0)),"")&gt;0,ISNUMBER(IFERROR(INDEX(従業員マスタ!$T$7:$T$26,MATCH($C327,従業員マスタ!$A$7:$A$26,0)),"")),IFERROR(INDEX(従業員マスタ!$T$7:$T$26,MATCH($C327,従業員マスタ!$A$7:$A$26,0)),"")&gt;0),ROUND(IFERROR(INDEX(従業員マスタ!$T$7:$T$26,MATCH($C327,従業員マスタ!$A$7:$A$26,0)),"")/IFERROR(INDEX(従業員マスタ!$S$7:$S$26,MATCH($C327,従業員マスタ!$A$7:$A$26,0)),""),2),設定!$B$11))</f>
        <v/>
      </c>
      <c r="R327" s="6"/>
    </row>
    <row r="328" spans="1:18" ht="17.25" x14ac:dyDescent="0.25">
      <c r="A328" s="12"/>
      <c r="B328" s="6"/>
      <c r="C328" s="13" t="str">
        <f>IF($B328="","",IFERROR(INDEX(従業員マスタ!$A$7:$A$26,MATCH($B328,従業員マスタ!$B$7:$B$26,0)),""))</f>
        <v/>
      </c>
      <c r="D328" s="13" t="str">
        <f t="shared" si="45"/>
        <v/>
      </c>
      <c r="E328" s="14"/>
      <c r="F328" s="14"/>
      <c r="G328" s="15"/>
      <c r="H328" s="13" t="str">
        <f t="shared" si="46"/>
        <v/>
      </c>
      <c r="I328" s="16" t="str">
        <f t="shared" si="47"/>
        <v/>
      </c>
      <c r="J328" s="16" t="str">
        <f t="shared" si="48"/>
        <v/>
      </c>
      <c r="K328" s="16" t="str">
        <f t="shared" si="49"/>
        <v/>
      </c>
      <c r="L328" s="16" t="str">
        <f t="shared" si="50"/>
        <v/>
      </c>
      <c r="M328" s="16" t="str">
        <f t="shared" si="51"/>
        <v/>
      </c>
      <c r="N328" s="11"/>
      <c r="O328" s="16" t="str">
        <f t="shared" si="52"/>
        <v/>
      </c>
      <c r="P328" s="8" t="str">
        <f t="shared" si="53"/>
        <v/>
      </c>
      <c r="Q328" s="17" t="str">
        <f>IF($C328="","",IF(AND(ISNUMBER(IFERROR(INDEX(従業員マスタ!$S$7:$S$26,MATCH($C328,従業員マスタ!$A$7:$A$26,0)),"")),IFERROR(INDEX(従業員マスタ!$S$7:$S$26,MATCH($C328,従業員マスタ!$A$7:$A$26,0)),"")&gt;0,ISNUMBER(IFERROR(INDEX(従業員マスタ!$T$7:$T$26,MATCH($C328,従業員マスタ!$A$7:$A$26,0)),"")),IFERROR(INDEX(従業員マスタ!$T$7:$T$26,MATCH($C328,従業員マスタ!$A$7:$A$26,0)),"")&gt;0),ROUND(IFERROR(INDEX(従業員マスタ!$T$7:$T$26,MATCH($C328,従業員マスタ!$A$7:$A$26,0)),"")/IFERROR(INDEX(従業員マスタ!$S$7:$S$26,MATCH($C328,従業員マスタ!$A$7:$A$26,0)),""),2),設定!$B$11))</f>
        <v/>
      </c>
      <c r="R328" s="6"/>
    </row>
    <row r="329" spans="1:18" ht="17.25" x14ac:dyDescent="0.25">
      <c r="A329" s="12"/>
      <c r="B329" s="6"/>
      <c r="C329" s="13" t="str">
        <f>IF($B329="","",IFERROR(INDEX(従業員マスタ!$A$7:$A$26,MATCH($B329,従業員マスタ!$B$7:$B$26,0)),""))</f>
        <v/>
      </c>
      <c r="D329" s="13" t="str">
        <f t="shared" si="45"/>
        <v/>
      </c>
      <c r="E329" s="14"/>
      <c r="F329" s="14"/>
      <c r="G329" s="15"/>
      <c r="H329" s="13" t="str">
        <f t="shared" si="46"/>
        <v/>
      </c>
      <c r="I329" s="16" t="str">
        <f t="shared" si="47"/>
        <v/>
      </c>
      <c r="J329" s="16" t="str">
        <f t="shared" si="48"/>
        <v/>
      </c>
      <c r="K329" s="16" t="str">
        <f t="shared" si="49"/>
        <v/>
      </c>
      <c r="L329" s="16" t="str">
        <f t="shared" si="50"/>
        <v/>
      </c>
      <c r="M329" s="16" t="str">
        <f t="shared" si="51"/>
        <v/>
      </c>
      <c r="N329" s="11"/>
      <c r="O329" s="16" t="str">
        <f t="shared" si="52"/>
        <v/>
      </c>
      <c r="P329" s="8" t="str">
        <f t="shared" si="53"/>
        <v/>
      </c>
      <c r="Q329" s="17" t="str">
        <f>IF($C329="","",IF(AND(ISNUMBER(IFERROR(INDEX(従業員マスタ!$S$7:$S$26,MATCH($C329,従業員マスタ!$A$7:$A$26,0)),"")),IFERROR(INDEX(従業員マスタ!$S$7:$S$26,MATCH($C329,従業員マスタ!$A$7:$A$26,0)),"")&gt;0,ISNUMBER(IFERROR(INDEX(従業員マスタ!$T$7:$T$26,MATCH($C329,従業員マスタ!$A$7:$A$26,0)),"")),IFERROR(INDEX(従業員マスタ!$T$7:$T$26,MATCH($C329,従業員マスタ!$A$7:$A$26,0)),"")&gt;0),ROUND(IFERROR(INDEX(従業員マスタ!$T$7:$T$26,MATCH($C329,従業員マスタ!$A$7:$A$26,0)),"")/IFERROR(INDEX(従業員マスタ!$S$7:$S$26,MATCH($C329,従業員マスタ!$A$7:$A$26,0)),""),2),設定!$B$11))</f>
        <v/>
      </c>
      <c r="R329" s="6"/>
    </row>
    <row r="330" spans="1:18" ht="17.25" x14ac:dyDescent="0.25">
      <c r="A330" s="12"/>
      <c r="B330" s="6"/>
      <c r="C330" s="13" t="str">
        <f>IF($B330="","",IFERROR(INDEX(従業員マスタ!$A$7:$A$26,MATCH($B330,従業員マスタ!$B$7:$B$26,0)),""))</f>
        <v/>
      </c>
      <c r="D330" s="13" t="str">
        <f t="shared" si="45"/>
        <v/>
      </c>
      <c r="E330" s="14"/>
      <c r="F330" s="14"/>
      <c r="G330" s="15"/>
      <c r="H330" s="13" t="str">
        <f t="shared" si="46"/>
        <v/>
      </c>
      <c r="I330" s="16" t="str">
        <f t="shared" si="47"/>
        <v/>
      </c>
      <c r="J330" s="16" t="str">
        <f t="shared" si="48"/>
        <v/>
      </c>
      <c r="K330" s="16" t="str">
        <f t="shared" si="49"/>
        <v/>
      </c>
      <c r="L330" s="16" t="str">
        <f t="shared" si="50"/>
        <v/>
      </c>
      <c r="M330" s="16" t="str">
        <f t="shared" si="51"/>
        <v/>
      </c>
      <c r="N330" s="11"/>
      <c r="O330" s="16" t="str">
        <f t="shared" si="52"/>
        <v/>
      </c>
      <c r="P330" s="8" t="str">
        <f t="shared" si="53"/>
        <v/>
      </c>
      <c r="Q330" s="17" t="str">
        <f>IF($C330="","",IF(AND(ISNUMBER(IFERROR(INDEX(従業員マスタ!$S$7:$S$26,MATCH($C330,従業員マスタ!$A$7:$A$26,0)),"")),IFERROR(INDEX(従業員マスタ!$S$7:$S$26,MATCH($C330,従業員マスタ!$A$7:$A$26,0)),"")&gt;0,ISNUMBER(IFERROR(INDEX(従業員マスタ!$T$7:$T$26,MATCH($C330,従業員マスタ!$A$7:$A$26,0)),"")),IFERROR(INDEX(従業員マスタ!$T$7:$T$26,MATCH($C330,従業員マスタ!$A$7:$A$26,0)),"")&gt;0),ROUND(IFERROR(INDEX(従業員マスタ!$T$7:$T$26,MATCH($C330,従業員マスタ!$A$7:$A$26,0)),"")/IFERROR(INDEX(従業員マスタ!$S$7:$S$26,MATCH($C330,従業員マスタ!$A$7:$A$26,0)),""),2),設定!$B$11))</f>
        <v/>
      </c>
      <c r="R330" s="6"/>
    </row>
    <row r="331" spans="1:18" ht="17.25" x14ac:dyDescent="0.25">
      <c r="A331" s="12"/>
      <c r="B331" s="6"/>
      <c r="C331" s="13" t="str">
        <f>IF($B331="","",IFERROR(INDEX(従業員マスタ!$A$7:$A$26,MATCH($B331,従業員マスタ!$B$7:$B$26,0)),""))</f>
        <v/>
      </c>
      <c r="D331" s="13" t="str">
        <f t="shared" si="45"/>
        <v/>
      </c>
      <c r="E331" s="14"/>
      <c r="F331" s="14"/>
      <c r="G331" s="15"/>
      <c r="H331" s="13" t="str">
        <f t="shared" si="46"/>
        <v/>
      </c>
      <c r="I331" s="16" t="str">
        <f t="shared" si="47"/>
        <v/>
      </c>
      <c r="J331" s="16" t="str">
        <f t="shared" si="48"/>
        <v/>
      </c>
      <c r="K331" s="16" t="str">
        <f t="shared" si="49"/>
        <v/>
      </c>
      <c r="L331" s="16" t="str">
        <f t="shared" si="50"/>
        <v/>
      </c>
      <c r="M331" s="16" t="str">
        <f t="shared" si="51"/>
        <v/>
      </c>
      <c r="N331" s="11"/>
      <c r="O331" s="16" t="str">
        <f t="shared" si="52"/>
        <v/>
      </c>
      <c r="P331" s="8" t="str">
        <f t="shared" si="53"/>
        <v/>
      </c>
      <c r="Q331" s="17" t="str">
        <f>IF($C331="","",IF(AND(ISNUMBER(IFERROR(INDEX(従業員マスタ!$S$7:$S$26,MATCH($C331,従業員マスタ!$A$7:$A$26,0)),"")),IFERROR(INDEX(従業員マスタ!$S$7:$S$26,MATCH($C331,従業員マスタ!$A$7:$A$26,0)),"")&gt;0,ISNUMBER(IFERROR(INDEX(従業員マスタ!$T$7:$T$26,MATCH($C331,従業員マスタ!$A$7:$A$26,0)),"")),IFERROR(INDEX(従業員マスタ!$T$7:$T$26,MATCH($C331,従業員マスタ!$A$7:$A$26,0)),"")&gt;0),ROUND(IFERROR(INDEX(従業員マスタ!$T$7:$T$26,MATCH($C331,従業員マスタ!$A$7:$A$26,0)),"")/IFERROR(INDEX(従業員マスタ!$S$7:$S$26,MATCH($C331,従業員マスタ!$A$7:$A$26,0)),""),2),設定!$B$11))</f>
        <v/>
      </c>
      <c r="R331" s="6"/>
    </row>
    <row r="332" spans="1:18" ht="17.25" x14ac:dyDescent="0.25">
      <c r="A332" s="12"/>
      <c r="B332" s="6"/>
      <c r="C332" s="13" t="str">
        <f>IF($B332="","",IFERROR(INDEX(従業員マスタ!$A$7:$A$26,MATCH($B332,従業員マスタ!$B$7:$B$26,0)),""))</f>
        <v/>
      </c>
      <c r="D332" s="13" t="str">
        <f t="shared" si="45"/>
        <v/>
      </c>
      <c r="E332" s="14"/>
      <c r="F332" s="14"/>
      <c r="G332" s="15"/>
      <c r="H332" s="13" t="str">
        <f t="shared" si="46"/>
        <v/>
      </c>
      <c r="I332" s="16" t="str">
        <f t="shared" si="47"/>
        <v/>
      </c>
      <c r="J332" s="16" t="str">
        <f t="shared" si="48"/>
        <v/>
      </c>
      <c r="K332" s="16" t="str">
        <f t="shared" si="49"/>
        <v/>
      </c>
      <c r="L332" s="16" t="str">
        <f t="shared" si="50"/>
        <v/>
      </c>
      <c r="M332" s="16" t="str">
        <f t="shared" si="51"/>
        <v/>
      </c>
      <c r="N332" s="11"/>
      <c r="O332" s="16" t="str">
        <f t="shared" si="52"/>
        <v/>
      </c>
      <c r="P332" s="8" t="str">
        <f t="shared" si="53"/>
        <v/>
      </c>
      <c r="Q332" s="17" t="str">
        <f>IF($C332="","",IF(AND(ISNUMBER(IFERROR(INDEX(従業員マスタ!$S$7:$S$26,MATCH($C332,従業員マスタ!$A$7:$A$26,0)),"")),IFERROR(INDEX(従業員マスタ!$S$7:$S$26,MATCH($C332,従業員マスタ!$A$7:$A$26,0)),"")&gt;0,ISNUMBER(IFERROR(INDEX(従業員マスタ!$T$7:$T$26,MATCH($C332,従業員マスタ!$A$7:$A$26,0)),"")),IFERROR(INDEX(従業員マスタ!$T$7:$T$26,MATCH($C332,従業員マスタ!$A$7:$A$26,0)),"")&gt;0),ROUND(IFERROR(INDEX(従業員マスタ!$T$7:$T$26,MATCH($C332,従業員マスタ!$A$7:$A$26,0)),"")/IFERROR(INDEX(従業員マスタ!$S$7:$S$26,MATCH($C332,従業員マスタ!$A$7:$A$26,0)),""),2),設定!$B$11))</f>
        <v/>
      </c>
      <c r="R332" s="6"/>
    </row>
    <row r="333" spans="1:18" ht="17.25" x14ac:dyDescent="0.25">
      <c r="A333" s="12"/>
      <c r="B333" s="6"/>
      <c r="C333" s="13" t="str">
        <f>IF($B333="","",IFERROR(INDEX(従業員マスタ!$A$7:$A$26,MATCH($B333,従業員マスタ!$B$7:$B$26,0)),""))</f>
        <v/>
      </c>
      <c r="D333" s="13" t="str">
        <f t="shared" si="45"/>
        <v/>
      </c>
      <c r="E333" s="14"/>
      <c r="F333" s="14"/>
      <c r="G333" s="15"/>
      <c r="H333" s="13" t="str">
        <f t="shared" si="46"/>
        <v/>
      </c>
      <c r="I333" s="16" t="str">
        <f t="shared" si="47"/>
        <v/>
      </c>
      <c r="J333" s="16" t="str">
        <f t="shared" si="48"/>
        <v/>
      </c>
      <c r="K333" s="16" t="str">
        <f t="shared" si="49"/>
        <v/>
      </c>
      <c r="L333" s="16" t="str">
        <f t="shared" si="50"/>
        <v/>
      </c>
      <c r="M333" s="16" t="str">
        <f t="shared" si="51"/>
        <v/>
      </c>
      <c r="N333" s="11"/>
      <c r="O333" s="16" t="str">
        <f t="shared" si="52"/>
        <v/>
      </c>
      <c r="P333" s="8" t="str">
        <f t="shared" si="53"/>
        <v/>
      </c>
      <c r="Q333" s="17" t="str">
        <f>IF($C333="","",IF(AND(ISNUMBER(IFERROR(INDEX(従業員マスタ!$S$7:$S$26,MATCH($C333,従業員マスタ!$A$7:$A$26,0)),"")),IFERROR(INDEX(従業員マスタ!$S$7:$S$26,MATCH($C333,従業員マスタ!$A$7:$A$26,0)),"")&gt;0,ISNUMBER(IFERROR(INDEX(従業員マスタ!$T$7:$T$26,MATCH($C333,従業員マスタ!$A$7:$A$26,0)),"")),IFERROR(INDEX(従業員マスタ!$T$7:$T$26,MATCH($C333,従業員マスタ!$A$7:$A$26,0)),"")&gt;0),ROUND(IFERROR(INDEX(従業員マスタ!$T$7:$T$26,MATCH($C333,従業員マスタ!$A$7:$A$26,0)),"")/IFERROR(INDEX(従業員マスタ!$S$7:$S$26,MATCH($C333,従業員マスタ!$A$7:$A$26,0)),""),2),設定!$B$11))</f>
        <v/>
      </c>
      <c r="R333" s="6"/>
    </row>
    <row r="334" spans="1:18" ht="17.25" x14ac:dyDescent="0.25">
      <c r="A334" s="12"/>
      <c r="B334" s="6"/>
      <c r="C334" s="13" t="str">
        <f>IF($B334="","",IFERROR(INDEX(従業員マスタ!$A$7:$A$26,MATCH($B334,従業員マスタ!$B$7:$B$26,0)),""))</f>
        <v/>
      </c>
      <c r="D334" s="13" t="str">
        <f t="shared" si="45"/>
        <v/>
      </c>
      <c r="E334" s="14"/>
      <c r="F334" s="14"/>
      <c r="G334" s="15"/>
      <c r="H334" s="13" t="str">
        <f t="shared" si="46"/>
        <v/>
      </c>
      <c r="I334" s="16" t="str">
        <f t="shared" si="47"/>
        <v/>
      </c>
      <c r="J334" s="16" t="str">
        <f t="shared" si="48"/>
        <v/>
      </c>
      <c r="K334" s="16" t="str">
        <f t="shared" si="49"/>
        <v/>
      </c>
      <c r="L334" s="16" t="str">
        <f t="shared" si="50"/>
        <v/>
      </c>
      <c r="M334" s="16" t="str">
        <f t="shared" si="51"/>
        <v/>
      </c>
      <c r="N334" s="11"/>
      <c r="O334" s="16" t="str">
        <f t="shared" si="52"/>
        <v/>
      </c>
      <c r="P334" s="8" t="str">
        <f t="shared" si="53"/>
        <v/>
      </c>
      <c r="Q334" s="17" t="str">
        <f>IF($C334="","",IF(AND(ISNUMBER(IFERROR(INDEX(従業員マスタ!$S$7:$S$26,MATCH($C334,従業員マスタ!$A$7:$A$26,0)),"")),IFERROR(INDEX(従業員マスタ!$S$7:$S$26,MATCH($C334,従業員マスタ!$A$7:$A$26,0)),"")&gt;0,ISNUMBER(IFERROR(INDEX(従業員マスタ!$T$7:$T$26,MATCH($C334,従業員マスタ!$A$7:$A$26,0)),"")),IFERROR(INDEX(従業員マスタ!$T$7:$T$26,MATCH($C334,従業員マスタ!$A$7:$A$26,0)),"")&gt;0),ROUND(IFERROR(INDEX(従業員マスタ!$T$7:$T$26,MATCH($C334,従業員マスタ!$A$7:$A$26,0)),"")/IFERROR(INDEX(従業員マスタ!$S$7:$S$26,MATCH($C334,従業員マスタ!$A$7:$A$26,0)),""),2),設定!$B$11))</f>
        <v/>
      </c>
      <c r="R334" s="6"/>
    </row>
    <row r="335" spans="1:18" ht="17.25" x14ac:dyDescent="0.25">
      <c r="A335" s="12"/>
      <c r="B335" s="6"/>
      <c r="C335" s="13" t="str">
        <f>IF($B335="","",IFERROR(INDEX(従業員マスタ!$A$7:$A$26,MATCH($B335,従業員マスタ!$B$7:$B$26,0)),""))</f>
        <v/>
      </c>
      <c r="D335" s="13" t="str">
        <f t="shared" si="45"/>
        <v/>
      </c>
      <c r="E335" s="14"/>
      <c r="F335" s="14"/>
      <c r="G335" s="15"/>
      <c r="H335" s="13" t="str">
        <f t="shared" si="46"/>
        <v/>
      </c>
      <c r="I335" s="16" t="str">
        <f t="shared" si="47"/>
        <v/>
      </c>
      <c r="J335" s="16" t="str">
        <f t="shared" si="48"/>
        <v/>
      </c>
      <c r="K335" s="16" t="str">
        <f t="shared" si="49"/>
        <v/>
      </c>
      <c r="L335" s="16" t="str">
        <f t="shared" si="50"/>
        <v/>
      </c>
      <c r="M335" s="16" t="str">
        <f t="shared" si="51"/>
        <v/>
      </c>
      <c r="N335" s="11"/>
      <c r="O335" s="16" t="str">
        <f t="shared" si="52"/>
        <v/>
      </c>
      <c r="P335" s="8" t="str">
        <f t="shared" si="53"/>
        <v/>
      </c>
      <c r="Q335" s="17" t="str">
        <f>IF($C335="","",IF(AND(ISNUMBER(IFERROR(INDEX(従業員マスタ!$S$7:$S$26,MATCH($C335,従業員マスタ!$A$7:$A$26,0)),"")),IFERROR(INDEX(従業員マスタ!$S$7:$S$26,MATCH($C335,従業員マスタ!$A$7:$A$26,0)),"")&gt;0,ISNUMBER(IFERROR(INDEX(従業員マスタ!$T$7:$T$26,MATCH($C335,従業員マスタ!$A$7:$A$26,0)),"")),IFERROR(INDEX(従業員マスタ!$T$7:$T$26,MATCH($C335,従業員マスタ!$A$7:$A$26,0)),"")&gt;0),ROUND(IFERROR(INDEX(従業員マスタ!$T$7:$T$26,MATCH($C335,従業員マスタ!$A$7:$A$26,0)),"")/IFERROR(INDEX(従業員マスタ!$S$7:$S$26,MATCH($C335,従業員マスタ!$A$7:$A$26,0)),""),2),設定!$B$11))</f>
        <v/>
      </c>
      <c r="R335" s="6"/>
    </row>
    <row r="336" spans="1:18" ht="17.25" x14ac:dyDescent="0.25">
      <c r="A336" s="12"/>
      <c r="B336" s="6"/>
      <c r="C336" s="13" t="str">
        <f>IF($B336="","",IFERROR(INDEX(従業員マスタ!$A$7:$A$26,MATCH($B336,従業員マスタ!$B$7:$B$26,0)),""))</f>
        <v/>
      </c>
      <c r="D336" s="13" t="str">
        <f t="shared" si="45"/>
        <v/>
      </c>
      <c r="E336" s="14"/>
      <c r="F336" s="14"/>
      <c r="G336" s="15"/>
      <c r="H336" s="13" t="str">
        <f t="shared" si="46"/>
        <v/>
      </c>
      <c r="I336" s="16" t="str">
        <f t="shared" si="47"/>
        <v/>
      </c>
      <c r="J336" s="16" t="str">
        <f t="shared" si="48"/>
        <v/>
      </c>
      <c r="K336" s="16" t="str">
        <f t="shared" si="49"/>
        <v/>
      </c>
      <c r="L336" s="16" t="str">
        <f t="shared" si="50"/>
        <v/>
      </c>
      <c r="M336" s="16" t="str">
        <f t="shared" si="51"/>
        <v/>
      </c>
      <c r="N336" s="11"/>
      <c r="O336" s="16" t="str">
        <f t="shared" si="52"/>
        <v/>
      </c>
      <c r="P336" s="8" t="str">
        <f t="shared" si="53"/>
        <v/>
      </c>
      <c r="Q336" s="17" t="str">
        <f>IF($C336="","",IF(AND(ISNUMBER(IFERROR(INDEX(従業員マスタ!$S$7:$S$26,MATCH($C336,従業員マスタ!$A$7:$A$26,0)),"")),IFERROR(INDEX(従業員マスタ!$S$7:$S$26,MATCH($C336,従業員マスタ!$A$7:$A$26,0)),"")&gt;0,ISNUMBER(IFERROR(INDEX(従業員マスタ!$T$7:$T$26,MATCH($C336,従業員マスタ!$A$7:$A$26,0)),"")),IFERROR(INDEX(従業員マスタ!$T$7:$T$26,MATCH($C336,従業員マスタ!$A$7:$A$26,0)),"")&gt;0),ROUND(IFERROR(INDEX(従業員マスタ!$T$7:$T$26,MATCH($C336,従業員マスタ!$A$7:$A$26,0)),"")/IFERROR(INDEX(従業員マスタ!$S$7:$S$26,MATCH($C336,従業員マスタ!$A$7:$A$26,0)),""),2),設定!$B$11))</f>
        <v/>
      </c>
      <c r="R336" s="6"/>
    </row>
    <row r="337" spans="1:18" ht="17.25" x14ac:dyDescent="0.25">
      <c r="A337" s="12"/>
      <c r="B337" s="6"/>
      <c r="C337" s="13" t="str">
        <f>IF($B337="","",IFERROR(INDEX(従業員マスタ!$A$7:$A$26,MATCH($B337,従業員マスタ!$B$7:$B$26,0)),""))</f>
        <v/>
      </c>
      <c r="D337" s="13" t="str">
        <f t="shared" si="45"/>
        <v/>
      </c>
      <c r="E337" s="14"/>
      <c r="F337" s="14"/>
      <c r="G337" s="15"/>
      <c r="H337" s="13" t="str">
        <f t="shared" si="46"/>
        <v/>
      </c>
      <c r="I337" s="16" t="str">
        <f t="shared" si="47"/>
        <v/>
      </c>
      <c r="J337" s="16" t="str">
        <f t="shared" si="48"/>
        <v/>
      </c>
      <c r="K337" s="16" t="str">
        <f t="shared" si="49"/>
        <v/>
      </c>
      <c r="L337" s="16" t="str">
        <f t="shared" si="50"/>
        <v/>
      </c>
      <c r="M337" s="16" t="str">
        <f t="shared" si="51"/>
        <v/>
      </c>
      <c r="N337" s="11"/>
      <c r="O337" s="16" t="str">
        <f t="shared" si="52"/>
        <v/>
      </c>
      <c r="P337" s="8" t="str">
        <f t="shared" si="53"/>
        <v/>
      </c>
      <c r="Q337" s="17" t="str">
        <f>IF($C337="","",IF(AND(ISNUMBER(IFERROR(INDEX(従業員マスタ!$S$7:$S$26,MATCH($C337,従業員マスタ!$A$7:$A$26,0)),"")),IFERROR(INDEX(従業員マスタ!$S$7:$S$26,MATCH($C337,従業員マスタ!$A$7:$A$26,0)),"")&gt;0,ISNUMBER(IFERROR(INDEX(従業員マスタ!$T$7:$T$26,MATCH($C337,従業員マスタ!$A$7:$A$26,0)),"")),IFERROR(INDEX(従業員マスタ!$T$7:$T$26,MATCH($C337,従業員マスタ!$A$7:$A$26,0)),"")&gt;0),ROUND(IFERROR(INDEX(従業員マスタ!$T$7:$T$26,MATCH($C337,従業員マスタ!$A$7:$A$26,0)),"")/IFERROR(INDEX(従業員マスタ!$S$7:$S$26,MATCH($C337,従業員マスタ!$A$7:$A$26,0)),""),2),設定!$B$11))</f>
        <v/>
      </c>
      <c r="R337" s="6"/>
    </row>
    <row r="338" spans="1:18" ht="17.25" x14ac:dyDescent="0.25">
      <c r="A338" s="12"/>
      <c r="B338" s="6"/>
      <c r="C338" s="13" t="str">
        <f>IF($B338="","",IFERROR(INDEX(従業員マスタ!$A$7:$A$26,MATCH($B338,従業員マスタ!$B$7:$B$26,0)),""))</f>
        <v/>
      </c>
      <c r="D338" s="13" t="str">
        <f t="shared" si="45"/>
        <v/>
      </c>
      <c r="E338" s="14"/>
      <c r="F338" s="14"/>
      <c r="G338" s="15"/>
      <c r="H338" s="13" t="str">
        <f t="shared" si="46"/>
        <v/>
      </c>
      <c r="I338" s="16" t="str">
        <f t="shared" si="47"/>
        <v/>
      </c>
      <c r="J338" s="16" t="str">
        <f t="shared" si="48"/>
        <v/>
      </c>
      <c r="K338" s="16" t="str">
        <f t="shared" si="49"/>
        <v/>
      </c>
      <c r="L338" s="16" t="str">
        <f t="shared" si="50"/>
        <v/>
      </c>
      <c r="M338" s="16" t="str">
        <f t="shared" si="51"/>
        <v/>
      </c>
      <c r="N338" s="11"/>
      <c r="O338" s="16" t="str">
        <f t="shared" si="52"/>
        <v/>
      </c>
      <c r="P338" s="8" t="str">
        <f t="shared" si="53"/>
        <v/>
      </c>
      <c r="Q338" s="17" t="str">
        <f>IF($C338="","",IF(AND(ISNUMBER(IFERROR(INDEX(従業員マスタ!$S$7:$S$26,MATCH($C338,従業員マスタ!$A$7:$A$26,0)),"")),IFERROR(INDEX(従業員マスタ!$S$7:$S$26,MATCH($C338,従業員マスタ!$A$7:$A$26,0)),"")&gt;0,ISNUMBER(IFERROR(INDEX(従業員マスタ!$T$7:$T$26,MATCH($C338,従業員マスタ!$A$7:$A$26,0)),"")),IFERROR(INDEX(従業員マスタ!$T$7:$T$26,MATCH($C338,従業員マスタ!$A$7:$A$26,0)),"")&gt;0),ROUND(IFERROR(INDEX(従業員マスタ!$T$7:$T$26,MATCH($C338,従業員マスタ!$A$7:$A$26,0)),"")/IFERROR(INDEX(従業員マスタ!$S$7:$S$26,MATCH($C338,従業員マスタ!$A$7:$A$26,0)),""),2),設定!$B$11))</f>
        <v/>
      </c>
      <c r="R338" s="6"/>
    </row>
    <row r="339" spans="1:18" ht="17.25" x14ac:dyDescent="0.25">
      <c r="A339" s="12"/>
      <c r="B339" s="6"/>
      <c r="C339" s="13" t="str">
        <f>IF($B339="","",IFERROR(INDEX(従業員マスタ!$A$7:$A$26,MATCH($B339,従業員マスタ!$B$7:$B$26,0)),""))</f>
        <v/>
      </c>
      <c r="D339" s="13" t="str">
        <f t="shared" si="45"/>
        <v/>
      </c>
      <c r="E339" s="14"/>
      <c r="F339" s="14"/>
      <c r="G339" s="15"/>
      <c r="H339" s="13" t="str">
        <f t="shared" si="46"/>
        <v/>
      </c>
      <c r="I339" s="16" t="str">
        <f t="shared" si="47"/>
        <v/>
      </c>
      <c r="J339" s="16" t="str">
        <f t="shared" si="48"/>
        <v/>
      </c>
      <c r="K339" s="16" t="str">
        <f t="shared" si="49"/>
        <v/>
      </c>
      <c r="L339" s="16" t="str">
        <f t="shared" si="50"/>
        <v/>
      </c>
      <c r="M339" s="16" t="str">
        <f t="shared" si="51"/>
        <v/>
      </c>
      <c r="N339" s="11"/>
      <c r="O339" s="16" t="str">
        <f t="shared" si="52"/>
        <v/>
      </c>
      <c r="P339" s="8" t="str">
        <f t="shared" si="53"/>
        <v/>
      </c>
      <c r="Q339" s="17" t="str">
        <f>IF($C339="","",IF(AND(ISNUMBER(IFERROR(INDEX(従業員マスタ!$S$7:$S$26,MATCH($C339,従業員マスタ!$A$7:$A$26,0)),"")),IFERROR(INDEX(従業員マスタ!$S$7:$S$26,MATCH($C339,従業員マスタ!$A$7:$A$26,0)),"")&gt;0,ISNUMBER(IFERROR(INDEX(従業員マスタ!$T$7:$T$26,MATCH($C339,従業員マスタ!$A$7:$A$26,0)),"")),IFERROR(INDEX(従業員マスタ!$T$7:$T$26,MATCH($C339,従業員マスタ!$A$7:$A$26,0)),"")&gt;0),ROUND(IFERROR(INDEX(従業員マスタ!$T$7:$T$26,MATCH($C339,従業員マスタ!$A$7:$A$26,0)),"")/IFERROR(INDEX(従業員マスタ!$S$7:$S$26,MATCH($C339,従業員マスタ!$A$7:$A$26,0)),""),2),設定!$B$11))</f>
        <v/>
      </c>
      <c r="R339" s="6"/>
    </row>
    <row r="340" spans="1:18" ht="17.25" x14ac:dyDescent="0.25">
      <c r="A340" s="12"/>
      <c r="B340" s="6"/>
      <c r="C340" s="13" t="str">
        <f>IF($B340="","",IFERROR(INDEX(従業員マスタ!$A$7:$A$26,MATCH($B340,従業員マスタ!$B$7:$B$26,0)),""))</f>
        <v/>
      </c>
      <c r="D340" s="13" t="str">
        <f t="shared" si="45"/>
        <v/>
      </c>
      <c r="E340" s="14"/>
      <c r="F340" s="14"/>
      <c r="G340" s="15"/>
      <c r="H340" s="13" t="str">
        <f t="shared" si="46"/>
        <v/>
      </c>
      <c r="I340" s="16" t="str">
        <f t="shared" si="47"/>
        <v/>
      </c>
      <c r="J340" s="16" t="str">
        <f t="shared" si="48"/>
        <v/>
      </c>
      <c r="K340" s="16" t="str">
        <f t="shared" si="49"/>
        <v/>
      </c>
      <c r="L340" s="16" t="str">
        <f t="shared" si="50"/>
        <v/>
      </c>
      <c r="M340" s="16" t="str">
        <f t="shared" si="51"/>
        <v/>
      </c>
      <c r="N340" s="11"/>
      <c r="O340" s="16" t="str">
        <f t="shared" si="52"/>
        <v/>
      </c>
      <c r="P340" s="8" t="str">
        <f t="shared" si="53"/>
        <v/>
      </c>
      <c r="Q340" s="17" t="str">
        <f>IF($C340="","",IF(AND(ISNUMBER(IFERROR(INDEX(従業員マスタ!$S$7:$S$26,MATCH($C340,従業員マスタ!$A$7:$A$26,0)),"")),IFERROR(INDEX(従業員マスタ!$S$7:$S$26,MATCH($C340,従業員マスタ!$A$7:$A$26,0)),"")&gt;0,ISNUMBER(IFERROR(INDEX(従業員マスタ!$T$7:$T$26,MATCH($C340,従業員マスタ!$A$7:$A$26,0)),"")),IFERROR(INDEX(従業員マスタ!$T$7:$T$26,MATCH($C340,従業員マスタ!$A$7:$A$26,0)),"")&gt;0),ROUND(IFERROR(INDEX(従業員マスタ!$T$7:$T$26,MATCH($C340,従業員マスタ!$A$7:$A$26,0)),"")/IFERROR(INDEX(従業員マスタ!$S$7:$S$26,MATCH($C340,従業員マスタ!$A$7:$A$26,0)),""),2),設定!$B$11))</f>
        <v/>
      </c>
      <c r="R340" s="6"/>
    </row>
    <row r="341" spans="1:18" ht="17.25" x14ac:dyDescent="0.25">
      <c r="A341" s="12"/>
      <c r="B341" s="6"/>
      <c r="C341" s="13" t="str">
        <f>IF($B341="","",IFERROR(INDEX(従業員マスタ!$A$7:$A$26,MATCH($B341,従業員マスタ!$B$7:$B$26,0)),""))</f>
        <v/>
      </c>
      <c r="D341" s="13" t="str">
        <f t="shared" si="45"/>
        <v/>
      </c>
      <c r="E341" s="14"/>
      <c r="F341" s="14"/>
      <c r="G341" s="15"/>
      <c r="H341" s="13" t="str">
        <f t="shared" si="46"/>
        <v/>
      </c>
      <c r="I341" s="16" t="str">
        <f t="shared" si="47"/>
        <v/>
      </c>
      <c r="J341" s="16" t="str">
        <f t="shared" si="48"/>
        <v/>
      </c>
      <c r="K341" s="16" t="str">
        <f t="shared" si="49"/>
        <v/>
      </c>
      <c r="L341" s="16" t="str">
        <f t="shared" si="50"/>
        <v/>
      </c>
      <c r="M341" s="16" t="str">
        <f t="shared" si="51"/>
        <v/>
      </c>
      <c r="N341" s="11"/>
      <c r="O341" s="16" t="str">
        <f t="shared" si="52"/>
        <v/>
      </c>
      <c r="P341" s="8" t="str">
        <f t="shared" si="53"/>
        <v/>
      </c>
      <c r="Q341" s="17" t="str">
        <f>IF($C341="","",IF(AND(ISNUMBER(IFERROR(INDEX(従業員マスタ!$S$7:$S$26,MATCH($C341,従業員マスタ!$A$7:$A$26,0)),"")),IFERROR(INDEX(従業員マスタ!$S$7:$S$26,MATCH($C341,従業員マスタ!$A$7:$A$26,0)),"")&gt;0,ISNUMBER(IFERROR(INDEX(従業員マスタ!$T$7:$T$26,MATCH($C341,従業員マスタ!$A$7:$A$26,0)),"")),IFERROR(INDEX(従業員マスタ!$T$7:$T$26,MATCH($C341,従業員マスタ!$A$7:$A$26,0)),"")&gt;0),ROUND(IFERROR(INDEX(従業員マスタ!$T$7:$T$26,MATCH($C341,従業員マスタ!$A$7:$A$26,0)),"")/IFERROR(INDEX(従業員マスタ!$S$7:$S$26,MATCH($C341,従業員マスタ!$A$7:$A$26,0)),""),2),設定!$B$11))</f>
        <v/>
      </c>
      <c r="R341" s="6"/>
    </row>
    <row r="342" spans="1:18" ht="17.25" x14ac:dyDescent="0.25">
      <c r="A342" s="12"/>
      <c r="B342" s="6"/>
      <c r="C342" s="13" t="str">
        <f>IF($B342="","",IFERROR(INDEX(従業員マスタ!$A$7:$A$26,MATCH($B342,従業員マスタ!$B$7:$B$26,0)),""))</f>
        <v/>
      </c>
      <c r="D342" s="13" t="str">
        <f t="shared" si="45"/>
        <v/>
      </c>
      <c r="E342" s="14"/>
      <c r="F342" s="14"/>
      <c r="G342" s="15"/>
      <c r="H342" s="13" t="str">
        <f t="shared" si="46"/>
        <v/>
      </c>
      <c r="I342" s="16" t="str">
        <f t="shared" si="47"/>
        <v/>
      </c>
      <c r="J342" s="16" t="str">
        <f t="shared" si="48"/>
        <v/>
      </c>
      <c r="K342" s="16" t="str">
        <f t="shared" si="49"/>
        <v/>
      </c>
      <c r="L342" s="16" t="str">
        <f t="shared" si="50"/>
        <v/>
      </c>
      <c r="M342" s="16" t="str">
        <f t="shared" si="51"/>
        <v/>
      </c>
      <c r="N342" s="11"/>
      <c r="O342" s="16" t="str">
        <f t="shared" si="52"/>
        <v/>
      </c>
      <c r="P342" s="8" t="str">
        <f t="shared" si="53"/>
        <v/>
      </c>
      <c r="Q342" s="17" t="str">
        <f>IF($C342="","",IF(AND(ISNUMBER(IFERROR(INDEX(従業員マスタ!$S$7:$S$26,MATCH($C342,従業員マスタ!$A$7:$A$26,0)),"")),IFERROR(INDEX(従業員マスタ!$S$7:$S$26,MATCH($C342,従業員マスタ!$A$7:$A$26,0)),"")&gt;0,ISNUMBER(IFERROR(INDEX(従業員マスタ!$T$7:$T$26,MATCH($C342,従業員マスタ!$A$7:$A$26,0)),"")),IFERROR(INDEX(従業員マスタ!$T$7:$T$26,MATCH($C342,従業員マスタ!$A$7:$A$26,0)),"")&gt;0),ROUND(IFERROR(INDEX(従業員マスタ!$T$7:$T$26,MATCH($C342,従業員マスタ!$A$7:$A$26,0)),"")/IFERROR(INDEX(従業員マスタ!$S$7:$S$26,MATCH($C342,従業員マスタ!$A$7:$A$26,0)),""),2),設定!$B$11))</f>
        <v/>
      </c>
      <c r="R342" s="6"/>
    </row>
    <row r="343" spans="1:18" ht="17.25" x14ac:dyDescent="0.25">
      <c r="A343" s="12"/>
      <c r="B343" s="6"/>
      <c r="C343" s="13" t="str">
        <f>IF($B343="","",IFERROR(INDEX(従業員マスタ!$A$7:$A$26,MATCH($B343,従業員マスタ!$B$7:$B$26,0)),""))</f>
        <v/>
      </c>
      <c r="D343" s="13" t="str">
        <f t="shared" si="45"/>
        <v/>
      </c>
      <c r="E343" s="14"/>
      <c r="F343" s="14"/>
      <c r="G343" s="15"/>
      <c r="H343" s="13" t="str">
        <f t="shared" si="46"/>
        <v/>
      </c>
      <c r="I343" s="16" t="str">
        <f t="shared" si="47"/>
        <v/>
      </c>
      <c r="J343" s="16" t="str">
        <f t="shared" si="48"/>
        <v/>
      </c>
      <c r="K343" s="16" t="str">
        <f t="shared" si="49"/>
        <v/>
      </c>
      <c r="L343" s="16" t="str">
        <f t="shared" si="50"/>
        <v/>
      </c>
      <c r="M343" s="16" t="str">
        <f t="shared" si="51"/>
        <v/>
      </c>
      <c r="N343" s="11"/>
      <c r="O343" s="16" t="str">
        <f t="shared" si="52"/>
        <v/>
      </c>
      <c r="P343" s="8" t="str">
        <f t="shared" si="53"/>
        <v/>
      </c>
      <c r="Q343" s="17" t="str">
        <f>IF($C343="","",IF(AND(ISNUMBER(IFERROR(INDEX(従業員マスタ!$S$7:$S$26,MATCH($C343,従業員マスタ!$A$7:$A$26,0)),"")),IFERROR(INDEX(従業員マスタ!$S$7:$S$26,MATCH($C343,従業員マスタ!$A$7:$A$26,0)),"")&gt;0,ISNUMBER(IFERROR(INDEX(従業員マスタ!$T$7:$T$26,MATCH($C343,従業員マスタ!$A$7:$A$26,0)),"")),IFERROR(INDEX(従業員マスタ!$T$7:$T$26,MATCH($C343,従業員マスタ!$A$7:$A$26,0)),"")&gt;0),ROUND(IFERROR(INDEX(従業員マスタ!$T$7:$T$26,MATCH($C343,従業員マスタ!$A$7:$A$26,0)),"")/IFERROR(INDEX(従業員マスタ!$S$7:$S$26,MATCH($C343,従業員マスタ!$A$7:$A$26,0)),""),2),設定!$B$11))</f>
        <v/>
      </c>
      <c r="R343" s="6"/>
    </row>
    <row r="344" spans="1:18" ht="17.25" x14ac:dyDescent="0.25">
      <c r="A344" s="12"/>
      <c r="B344" s="6"/>
      <c r="C344" s="13" t="str">
        <f>IF($B344="","",IFERROR(INDEX(従業員マスタ!$A$7:$A$26,MATCH($B344,従業員マスタ!$B$7:$B$26,0)),""))</f>
        <v/>
      </c>
      <c r="D344" s="13" t="str">
        <f t="shared" si="45"/>
        <v/>
      </c>
      <c r="E344" s="14"/>
      <c r="F344" s="14"/>
      <c r="G344" s="15"/>
      <c r="H344" s="13" t="str">
        <f t="shared" si="46"/>
        <v/>
      </c>
      <c r="I344" s="16" t="str">
        <f t="shared" si="47"/>
        <v/>
      </c>
      <c r="J344" s="16" t="str">
        <f t="shared" si="48"/>
        <v/>
      </c>
      <c r="K344" s="16" t="str">
        <f t="shared" si="49"/>
        <v/>
      </c>
      <c r="L344" s="16" t="str">
        <f t="shared" si="50"/>
        <v/>
      </c>
      <c r="M344" s="16" t="str">
        <f t="shared" si="51"/>
        <v/>
      </c>
      <c r="N344" s="11"/>
      <c r="O344" s="16" t="str">
        <f t="shared" si="52"/>
        <v/>
      </c>
      <c r="P344" s="8" t="str">
        <f t="shared" si="53"/>
        <v/>
      </c>
      <c r="Q344" s="17" t="str">
        <f>IF($C344="","",IF(AND(ISNUMBER(IFERROR(INDEX(従業員マスタ!$S$7:$S$26,MATCH($C344,従業員マスタ!$A$7:$A$26,0)),"")),IFERROR(INDEX(従業員マスタ!$S$7:$S$26,MATCH($C344,従業員マスタ!$A$7:$A$26,0)),"")&gt;0,ISNUMBER(IFERROR(INDEX(従業員マスタ!$T$7:$T$26,MATCH($C344,従業員マスタ!$A$7:$A$26,0)),"")),IFERROR(INDEX(従業員マスタ!$T$7:$T$26,MATCH($C344,従業員マスタ!$A$7:$A$26,0)),"")&gt;0),ROUND(IFERROR(INDEX(従業員マスタ!$T$7:$T$26,MATCH($C344,従業員マスタ!$A$7:$A$26,0)),"")/IFERROR(INDEX(従業員マスタ!$S$7:$S$26,MATCH($C344,従業員マスタ!$A$7:$A$26,0)),""),2),設定!$B$11))</f>
        <v/>
      </c>
      <c r="R344" s="6"/>
    </row>
    <row r="345" spans="1:18" ht="17.25" x14ac:dyDescent="0.25">
      <c r="A345" s="12"/>
      <c r="B345" s="6"/>
      <c r="C345" s="13" t="str">
        <f>IF($B345="","",IFERROR(INDEX(従業員マスタ!$A$7:$A$26,MATCH($B345,従業員マスタ!$B$7:$B$26,0)),""))</f>
        <v/>
      </c>
      <c r="D345" s="13" t="str">
        <f t="shared" si="45"/>
        <v/>
      </c>
      <c r="E345" s="14"/>
      <c r="F345" s="14"/>
      <c r="G345" s="15"/>
      <c r="H345" s="13" t="str">
        <f t="shared" si="46"/>
        <v/>
      </c>
      <c r="I345" s="16" t="str">
        <f t="shared" si="47"/>
        <v/>
      </c>
      <c r="J345" s="16" t="str">
        <f t="shared" si="48"/>
        <v/>
      </c>
      <c r="K345" s="16" t="str">
        <f t="shared" si="49"/>
        <v/>
      </c>
      <c r="L345" s="16" t="str">
        <f t="shared" si="50"/>
        <v/>
      </c>
      <c r="M345" s="16" t="str">
        <f t="shared" si="51"/>
        <v/>
      </c>
      <c r="N345" s="11"/>
      <c r="O345" s="16" t="str">
        <f t="shared" si="52"/>
        <v/>
      </c>
      <c r="P345" s="8" t="str">
        <f t="shared" si="53"/>
        <v/>
      </c>
      <c r="Q345" s="17" t="str">
        <f>IF($C345="","",IF(AND(ISNUMBER(IFERROR(INDEX(従業員マスタ!$S$7:$S$26,MATCH($C345,従業員マスタ!$A$7:$A$26,0)),"")),IFERROR(INDEX(従業員マスタ!$S$7:$S$26,MATCH($C345,従業員マスタ!$A$7:$A$26,0)),"")&gt;0,ISNUMBER(IFERROR(INDEX(従業員マスタ!$T$7:$T$26,MATCH($C345,従業員マスタ!$A$7:$A$26,0)),"")),IFERROR(INDEX(従業員マスタ!$T$7:$T$26,MATCH($C345,従業員マスタ!$A$7:$A$26,0)),"")&gt;0),ROUND(IFERROR(INDEX(従業員マスタ!$T$7:$T$26,MATCH($C345,従業員マスタ!$A$7:$A$26,0)),"")/IFERROR(INDEX(従業員マスタ!$S$7:$S$26,MATCH($C345,従業員マスタ!$A$7:$A$26,0)),""),2),設定!$B$11))</f>
        <v/>
      </c>
      <c r="R345" s="6"/>
    </row>
    <row r="346" spans="1:18" ht="17.25" x14ac:dyDescent="0.25">
      <c r="A346" s="12"/>
      <c r="B346" s="6"/>
      <c r="C346" s="13" t="str">
        <f>IF($B346="","",IFERROR(INDEX(従業員マスタ!$A$7:$A$26,MATCH($B346,従業員マスタ!$B$7:$B$26,0)),""))</f>
        <v/>
      </c>
      <c r="D346" s="13" t="str">
        <f t="shared" si="45"/>
        <v/>
      </c>
      <c r="E346" s="14"/>
      <c r="F346" s="14"/>
      <c r="G346" s="15"/>
      <c r="H346" s="13" t="str">
        <f t="shared" si="46"/>
        <v/>
      </c>
      <c r="I346" s="16" t="str">
        <f t="shared" si="47"/>
        <v/>
      </c>
      <c r="J346" s="16" t="str">
        <f t="shared" si="48"/>
        <v/>
      </c>
      <c r="K346" s="16" t="str">
        <f t="shared" si="49"/>
        <v/>
      </c>
      <c r="L346" s="16" t="str">
        <f t="shared" si="50"/>
        <v/>
      </c>
      <c r="M346" s="16" t="str">
        <f t="shared" si="51"/>
        <v/>
      </c>
      <c r="N346" s="11"/>
      <c r="O346" s="16" t="str">
        <f t="shared" si="52"/>
        <v/>
      </c>
      <c r="P346" s="8" t="str">
        <f t="shared" si="53"/>
        <v/>
      </c>
      <c r="Q346" s="17" t="str">
        <f>IF($C346="","",IF(AND(ISNUMBER(IFERROR(INDEX(従業員マスタ!$S$7:$S$26,MATCH($C346,従業員マスタ!$A$7:$A$26,0)),"")),IFERROR(INDEX(従業員マスタ!$S$7:$S$26,MATCH($C346,従業員マスタ!$A$7:$A$26,0)),"")&gt;0,ISNUMBER(IFERROR(INDEX(従業員マスタ!$T$7:$T$26,MATCH($C346,従業員マスタ!$A$7:$A$26,0)),"")),IFERROR(INDEX(従業員マスタ!$T$7:$T$26,MATCH($C346,従業員マスタ!$A$7:$A$26,0)),"")&gt;0),ROUND(IFERROR(INDEX(従業員マスタ!$T$7:$T$26,MATCH($C346,従業員マスタ!$A$7:$A$26,0)),"")/IFERROR(INDEX(従業員マスタ!$S$7:$S$26,MATCH($C346,従業員マスタ!$A$7:$A$26,0)),""),2),設定!$B$11))</f>
        <v/>
      </c>
      <c r="R346" s="6"/>
    </row>
    <row r="347" spans="1:18" ht="17.25" x14ac:dyDescent="0.25">
      <c r="A347" s="12"/>
      <c r="B347" s="6"/>
      <c r="C347" s="13" t="str">
        <f>IF($B347="","",IFERROR(INDEX(従業員マスタ!$A$7:$A$26,MATCH($B347,従業員マスタ!$B$7:$B$26,0)),""))</f>
        <v/>
      </c>
      <c r="D347" s="13" t="str">
        <f t="shared" si="45"/>
        <v/>
      </c>
      <c r="E347" s="14"/>
      <c r="F347" s="14"/>
      <c r="G347" s="15"/>
      <c r="H347" s="13" t="str">
        <f t="shared" si="46"/>
        <v/>
      </c>
      <c r="I347" s="16" t="str">
        <f t="shared" si="47"/>
        <v/>
      </c>
      <c r="J347" s="16" t="str">
        <f t="shared" si="48"/>
        <v/>
      </c>
      <c r="K347" s="16" t="str">
        <f t="shared" si="49"/>
        <v/>
      </c>
      <c r="L347" s="16" t="str">
        <f t="shared" si="50"/>
        <v/>
      </c>
      <c r="M347" s="16" t="str">
        <f t="shared" si="51"/>
        <v/>
      </c>
      <c r="N347" s="11"/>
      <c r="O347" s="16" t="str">
        <f t="shared" si="52"/>
        <v/>
      </c>
      <c r="P347" s="8" t="str">
        <f t="shared" si="53"/>
        <v/>
      </c>
      <c r="Q347" s="17" t="str">
        <f>IF($C347="","",IF(AND(ISNUMBER(IFERROR(INDEX(従業員マスタ!$S$7:$S$26,MATCH($C347,従業員マスタ!$A$7:$A$26,0)),"")),IFERROR(INDEX(従業員マスタ!$S$7:$S$26,MATCH($C347,従業員マスタ!$A$7:$A$26,0)),"")&gt;0,ISNUMBER(IFERROR(INDEX(従業員マスタ!$T$7:$T$26,MATCH($C347,従業員マスタ!$A$7:$A$26,0)),"")),IFERROR(INDEX(従業員マスタ!$T$7:$T$26,MATCH($C347,従業員マスタ!$A$7:$A$26,0)),"")&gt;0),ROUND(IFERROR(INDEX(従業員マスタ!$T$7:$T$26,MATCH($C347,従業員マスタ!$A$7:$A$26,0)),"")/IFERROR(INDEX(従業員マスタ!$S$7:$S$26,MATCH($C347,従業員マスタ!$A$7:$A$26,0)),""),2),設定!$B$11))</f>
        <v/>
      </c>
      <c r="R347" s="6"/>
    </row>
    <row r="348" spans="1:18" ht="17.25" x14ac:dyDescent="0.25">
      <c r="A348" s="12"/>
      <c r="B348" s="6"/>
      <c r="C348" s="13" t="str">
        <f>IF($B348="","",IFERROR(INDEX(従業員マスタ!$A$7:$A$26,MATCH($B348,従業員マスタ!$B$7:$B$26,0)),""))</f>
        <v/>
      </c>
      <c r="D348" s="13" t="str">
        <f t="shared" si="45"/>
        <v/>
      </c>
      <c r="E348" s="14"/>
      <c r="F348" s="14"/>
      <c r="G348" s="15"/>
      <c r="H348" s="13" t="str">
        <f t="shared" si="46"/>
        <v/>
      </c>
      <c r="I348" s="16" t="str">
        <f t="shared" si="47"/>
        <v/>
      </c>
      <c r="J348" s="16" t="str">
        <f t="shared" si="48"/>
        <v/>
      </c>
      <c r="K348" s="16" t="str">
        <f t="shared" si="49"/>
        <v/>
      </c>
      <c r="L348" s="16" t="str">
        <f t="shared" si="50"/>
        <v/>
      </c>
      <c r="M348" s="16" t="str">
        <f t="shared" si="51"/>
        <v/>
      </c>
      <c r="N348" s="11"/>
      <c r="O348" s="16" t="str">
        <f t="shared" si="52"/>
        <v/>
      </c>
      <c r="P348" s="8" t="str">
        <f t="shared" si="53"/>
        <v/>
      </c>
      <c r="Q348" s="17" t="str">
        <f>IF($C348="","",IF(AND(ISNUMBER(IFERROR(INDEX(従業員マスタ!$S$7:$S$26,MATCH($C348,従業員マスタ!$A$7:$A$26,0)),"")),IFERROR(INDEX(従業員マスタ!$S$7:$S$26,MATCH($C348,従業員マスタ!$A$7:$A$26,0)),"")&gt;0,ISNUMBER(IFERROR(INDEX(従業員マスタ!$T$7:$T$26,MATCH($C348,従業員マスタ!$A$7:$A$26,0)),"")),IFERROR(INDEX(従業員マスタ!$T$7:$T$26,MATCH($C348,従業員マスタ!$A$7:$A$26,0)),"")&gt;0),ROUND(IFERROR(INDEX(従業員マスタ!$T$7:$T$26,MATCH($C348,従業員マスタ!$A$7:$A$26,0)),"")/IFERROR(INDEX(従業員マスタ!$S$7:$S$26,MATCH($C348,従業員マスタ!$A$7:$A$26,0)),""),2),設定!$B$11))</f>
        <v/>
      </c>
      <c r="R348" s="6"/>
    </row>
    <row r="349" spans="1:18" ht="17.25" x14ac:dyDescent="0.25">
      <c r="A349" s="12"/>
      <c r="B349" s="6"/>
      <c r="C349" s="13" t="str">
        <f>IF($B349="","",IFERROR(INDEX(従業員マスタ!$A$7:$A$26,MATCH($B349,従業員マスタ!$B$7:$B$26,0)),""))</f>
        <v/>
      </c>
      <c r="D349" s="13" t="str">
        <f t="shared" si="45"/>
        <v/>
      </c>
      <c r="E349" s="14"/>
      <c r="F349" s="14"/>
      <c r="G349" s="15"/>
      <c r="H349" s="13" t="str">
        <f t="shared" si="46"/>
        <v/>
      </c>
      <c r="I349" s="16" t="str">
        <f t="shared" si="47"/>
        <v/>
      </c>
      <c r="J349" s="16" t="str">
        <f t="shared" si="48"/>
        <v/>
      </c>
      <c r="K349" s="16" t="str">
        <f t="shared" si="49"/>
        <v/>
      </c>
      <c r="L349" s="16" t="str">
        <f t="shared" si="50"/>
        <v/>
      </c>
      <c r="M349" s="16" t="str">
        <f t="shared" si="51"/>
        <v/>
      </c>
      <c r="N349" s="11"/>
      <c r="O349" s="16" t="str">
        <f t="shared" si="52"/>
        <v/>
      </c>
      <c r="P349" s="8" t="str">
        <f t="shared" si="53"/>
        <v/>
      </c>
      <c r="Q349" s="17" t="str">
        <f>IF($C349="","",IF(AND(ISNUMBER(IFERROR(INDEX(従業員マスタ!$S$7:$S$26,MATCH($C349,従業員マスタ!$A$7:$A$26,0)),"")),IFERROR(INDEX(従業員マスタ!$S$7:$S$26,MATCH($C349,従業員マスタ!$A$7:$A$26,0)),"")&gt;0,ISNUMBER(IFERROR(INDEX(従業員マスタ!$T$7:$T$26,MATCH($C349,従業員マスタ!$A$7:$A$26,0)),"")),IFERROR(INDEX(従業員マスタ!$T$7:$T$26,MATCH($C349,従業員マスタ!$A$7:$A$26,0)),"")&gt;0),ROUND(IFERROR(INDEX(従業員マスタ!$T$7:$T$26,MATCH($C349,従業員マスタ!$A$7:$A$26,0)),"")/IFERROR(INDEX(従業員マスタ!$S$7:$S$26,MATCH($C349,従業員マスタ!$A$7:$A$26,0)),""),2),設定!$B$11))</f>
        <v/>
      </c>
      <c r="R349" s="6"/>
    </row>
    <row r="350" spans="1:18" ht="17.25" x14ac:dyDescent="0.25">
      <c r="A350" s="12"/>
      <c r="B350" s="6"/>
      <c r="C350" s="13" t="str">
        <f>IF($B350="","",IFERROR(INDEX(従業員マスタ!$A$7:$A$26,MATCH($B350,従業員マスタ!$B$7:$B$26,0)),""))</f>
        <v/>
      </c>
      <c r="D350" s="13" t="str">
        <f t="shared" si="45"/>
        <v/>
      </c>
      <c r="E350" s="14"/>
      <c r="F350" s="14"/>
      <c r="G350" s="15"/>
      <c r="H350" s="13" t="str">
        <f t="shared" si="46"/>
        <v/>
      </c>
      <c r="I350" s="16" t="str">
        <f t="shared" si="47"/>
        <v/>
      </c>
      <c r="J350" s="16" t="str">
        <f t="shared" si="48"/>
        <v/>
      </c>
      <c r="K350" s="16" t="str">
        <f t="shared" si="49"/>
        <v/>
      </c>
      <c r="L350" s="16" t="str">
        <f t="shared" si="50"/>
        <v/>
      </c>
      <c r="M350" s="16" t="str">
        <f t="shared" si="51"/>
        <v/>
      </c>
      <c r="N350" s="11"/>
      <c r="O350" s="16" t="str">
        <f t="shared" si="52"/>
        <v/>
      </c>
      <c r="P350" s="8" t="str">
        <f t="shared" si="53"/>
        <v/>
      </c>
      <c r="Q350" s="17" t="str">
        <f>IF($C350="","",IF(AND(ISNUMBER(IFERROR(INDEX(従業員マスタ!$S$7:$S$26,MATCH($C350,従業員マスタ!$A$7:$A$26,0)),"")),IFERROR(INDEX(従業員マスタ!$S$7:$S$26,MATCH($C350,従業員マスタ!$A$7:$A$26,0)),"")&gt;0,ISNUMBER(IFERROR(INDEX(従業員マスタ!$T$7:$T$26,MATCH($C350,従業員マスタ!$A$7:$A$26,0)),"")),IFERROR(INDEX(従業員マスタ!$T$7:$T$26,MATCH($C350,従業員マスタ!$A$7:$A$26,0)),"")&gt;0),ROUND(IFERROR(INDEX(従業員マスタ!$T$7:$T$26,MATCH($C350,従業員マスタ!$A$7:$A$26,0)),"")/IFERROR(INDEX(従業員マスタ!$S$7:$S$26,MATCH($C350,従業員マスタ!$A$7:$A$26,0)),""),2),設定!$B$11))</f>
        <v/>
      </c>
      <c r="R350" s="6"/>
    </row>
    <row r="351" spans="1:18" ht="17.25" x14ac:dyDescent="0.25">
      <c r="A351" s="12"/>
      <c r="B351" s="6"/>
      <c r="C351" s="13" t="str">
        <f>IF($B351="","",IFERROR(INDEX(従業員マスタ!$A$7:$A$26,MATCH($B351,従業員マスタ!$B$7:$B$26,0)),""))</f>
        <v/>
      </c>
      <c r="D351" s="13" t="str">
        <f t="shared" si="45"/>
        <v/>
      </c>
      <c r="E351" s="14"/>
      <c r="F351" s="14"/>
      <c r="G351" s="15"/>
      <c r="H351" s="13" t="str">
        <f t="shared" si="46"/>
        <v/>
      </c>
      <c r="I351" s="16" t="str">
        <f t="shared" si="47"/>
        <v/>
      </c>
      <c r="J351" s="16" t="str">
        <f t="shared" si="48"/>
        <v/>
      </c>
      <c r="K351" s="16" t="str">
        <f t="shared" si="49"/>
        <v/>
      </c>
      <c r="L351" s="16" t="str">
        <f t="shared" si="50"/>
        <v/>
      </c>
      <c r="M351" s="16" t="str">
        <f t="shared" si="51"/>
        <v/>
      </c>
      <c r="N351" s="11"/>
      <c r="O351" s="16" t="str">
        <f t="shared" si="52"/>
        <v/>
      </c>
      <c r="P351" s="8" t="str">
        <f t="shared" si="53"/>
        <v/>
      </c>
      <c r="Q351" s="17" t="str">
        <f>IF($C351="","",IF(AND(ISNUMBER(IFERROR(INDEX(従業員マスタ!$S$7:$S$26,MATCH($C351,従業員マスタ!$A$7:$A$26,0)),"")),IFERROR(INDEX(従業員マスタ!$S$7:$S$26,MATCH($C351,従業員マスタ!$A$7:$A$26,0)),"")&gt;0,ISNUMBER(IFERROR(INDEX(従業員マスタ!$T$7:$T$26,MATCH($C351,従業員マスタ!$A$7:$A$26,0)),"")),IFERROR(INDEX(従業員マスタ!$T$7:$T$26,MATCH($C351,従業員マスタ!$A$7:$A$26,0)),"")&gt;0),ROUND(IFERROR(INDEX(従業員マスタ!$T$7:$T$26,MATCH($C351,従業員マスタ!$A$7:$A$26,0)),"")/IFERROR(INDEX(従業員マスタ!$S$7:$S$26,MATCH($C351,従業員マスタ!$A$7:$A$26,0)),""),2),設定!$B$11))</f>
        <v/>
      </c>
      <c r="R351" s="6"/>
    </row>
    <row r="352" spans="1:18" ht="17.25" x14ac:dyDescent="0.25">
      <c r="A352" s="12"/>
      <c r="B352" s="6"/>
      <c r="C352" s="13" t="str">
        <f>IF($B352="","",IFERROR(INDEX(従業員マスタ!$A$7:$A$26,MATCH($B352,従業員マスタ!$B$7:$B$26,0)),""))</f>
        <v/>
      </c>
      <c r="D352" s="13" t="str">
        <f t="shared" si="45"/>
        <v/>
      </c>
      <c r="E352" s="14"/>
      <c r="F352" s="14"/>
      <c r="G352" s="15"/>
      <c r="H352" s="13" t="str">
        <f t="shared" si="46"/>
        <v/>
      </c>
      <c r="I352" s="16" t="str">
        <f t="shared" si="47"/>
        <v/>
      </c>
      <c r="J352" s="16" t="str">
        <f t="shared" si="48"/>
        <v/>
      </c>
      <c r="K352" s="16" t="str">
        <f t="shared" si="49"/>
        <v/>
      </c>
      <c r="L352" s="16" t="str">
        <f t="shared" si="50"/>
        <v/>
      </c>
      <c r="M352" s="16" t="str">
        <f t="shared" si="51"/>
        <v/>
      </c>
      <c r="N352" s="11"/>
      <c r="O352" s="16" t="str">
        <f t="shared" si="52"/>
        <v/>
      </c>
      <c r="P352" s="8" t="str">
        <f t="shared" si="53"/>
        <v/>
      </c>
      <c r="Q352" s="17" t="str">
        <f>IF($C352="","",IF(AND(ISNUMBER(IFERROR(INDEX(従業員マスタ!$S$7:$S$26,MATCH($C352,従業員マスタ!$A$7:$A$26,0)),"")),IFERROR(INDEX(従業員マスタ!$S$7:$S$26,MATCH($C352,従業員マスタ!$A$7:$A$26,0)),"")&gt;0,ISNUMBER(IFERROR(INDEX(従業員マスタ!$T$7:$T$26,MATCH($C352,従業員マスタ!$A$7:$A$26,0)),"")),IFERROR(INDEX(従業員マスタ!$T$7:$T$26,MATCH($C352,従業員マスタ!$A$7:$A$26,0)),"")&gt;0),ROUND(IFERROR(INDEX(従業員マスタ!$T$7:$T$26,MATCH($C352,従業員マスタ!$A$7:$A$26,0)),"")/IFERROR(INDEX(従業員マスタ!$S$7:$S$26,MATCH($C352,従業員マスタ!$A$7:$A$26,0)),""),2),設定!$B$11))</f>
        <v/>
      </c>
      <c r="R352" s="6"/>
    </row>
    <row r="353" spans="1:18" ht="17.25" x14ac:dyDescent="0.25">
      <c r="A353" s="12"/>
      <c r="B353" s="6"/>
      <c r="C353" s="13" t="str">
        <f>IF($B353="","",IFERROR(INDEX(従業員マスタ!$A$7:$A$26,MATCH($B353,従業員マスタ!$B$7:$B$26,0)),""))</f>
        <v/>
      </c>
      <c r="D353" s="13" t="str">
        <f t="shared" si="45"/>
        <v/>
      </c>
      <c r="E353" s="14"/>
      <c r="F353" s="14"/>
      <c r="G353" s="15"/>
      <c r="H353" s="13" t="str">
        <f t="shared" si="46"/>
        <v/>
      </c>
      <c r="I353" s="16" t="str">
        <f t="shared" si="47"/>
        <v/>
      </c>
      <c r="J353" s="16" t="str">
        <f t="shared" si="48"/>
        <v/>
      </c>
      <c r="K353" s="16" t="str">
        <f t="shared" si="49"/>
        <v/>
      </c>
      <c r="L353" s="16" t="str">
        <f t="shared" si="50"/>
        <v/>
      </c>
      <c r="M353" s="16" t="str">
        <f t="shared" si="51"/>
        <v/>
      </c>
      <c r="N353" s="11"/>
      <c r="O353" s="16" t="str">
        <f t="shared" si="52"/>
        <v/>
      </c>
      <c r="P353" s="8" t="str">
        <f t="shared" si="53"/>
        <v/>
      </c>
      <c r="Q353" s="17" t="str">
        <f>IF($C353="","",IF(AND(ISNUMBER(IFERROR(INDEX(従業員マスタ!$S$7:$S$26,MATCH($C353,従業員マスタ!$A$7:$A$26,0)),"")),IFERROR(INDEX(従業員マスタ!$S$7:$S$26,MATCH($C353,従業員マスタ!$A$7:$A$26,0)),"")&gt;0,ISNUMBER(IFERROR(INDEX(従業員マスタ!$T$7:$T$26,MATCH($C353,従業員マスタ!$A$7:$A$26,0)),"")),IFERROR(INDEX(従業員マスタ!$T$7:$T$26,MATCH($C353,従業員マスタ!$A$7:$A$26,0)),"")&gt;0),ROUND(IFERROR(INDEX(従業員マスタ!$T$7:$T$26,MATCH($C353,従業員マスタ!$A$7:$A$26,0)),"")/IFERROR(INDEX(従業員マスタ!$S$7:$S$26,MATCH($C353,従業員マスタ!$A$7:$A$26,0)),""),2),設定!$B$11))</f>
        <v/>
      </c>
      <c r="R353" s="6"/>
    </row>
    <row r="354" spans="1:18" ht="17.25" x14ac:dyDescent="0.25">
      <c r="A354" s="12"/>
      <c r="B354" s="6"/>
      <c r="C354" s="13" t="str">
        <f>IF($B354="","",IFERROR(INDEX(従業員マスタ!$A$7:$A$26,MATCH($B354,従業員マスタ!$B$7:$B$26,0)),""))</f>
        <v/>
      </c>
      <c r="D354" s="13" t="str">
        <f t="shared" si="45"/>
        <v/>
      </c>
      <c r="E354" s="14"/>
      <c r="F354" s="14"/>
      <c r="G354" s="15"/>
      <c r="H354" s="13" t="str">
        <f t="shared" si="46"/>
        <v/>
      </c>
      <c r="I354" s="16" t="str">
        <f t="shared" si="47"/>
        <v/>
      </c>
      <c r="J354" s="16" t="str">
        <f t="shared" si="48"/>
        <v/>
      </c>
      <c r="K354" s="16" t="str">
        <f t="shared" si="49"/>
        <v/>
      </c>
      <c r="L354" s="16" t="str">
        <f t="shared" si="50"/>
        <v/>
      </c>
      <c r="M354" s="16" t="str">
        <f t="shared" si="51"/>
        <v/>
      </c>
      <c r="N354" s="11"/>
      <c r="O354" s="16" t="str">
        <f t="shared" si="52"/>
        <v/>
      </c>
      <c r="P354" s="8" t="str">
        <f t="shared" si="53"/>
        <v/>
      </c>
      <c r="Q354" s="17" t="str">
        <f>IF($C354="","",IF(AND(ISNUMBER(IFERROR(INDEX(従業員マスタ!$S$7:$S$26,MATCH($C354,従業員マスタ!$A$7:$A$26,0)),"")),IFERROR(INDEX(従業員マスタ!$S$7:$S$26,MATCH($C354,従業員マスタ!$A$7:$A$26,0)),"")&gt;0,ISNUMBER(IFERROR(INDEX(従業員マスタ!$T$7:$T$26,MATCH($C354,従業員マスタ!$A$7:$A$26,0)),"")),IFERROR(INDEX(従業員マスタ!$T$7:$T$26,MATCH($C354,従業員マスタ!$A$7:$A$26,0)),"")&gt;0),ROUND(IFERROR(INDEX(従業員マスタ!$T$7:$T$26,MATCH($C354,従業員マスタ!$A$7:$A$26,0)),"")/IFERROR(INDEX(従業員マスタ!$S$7:$S$26,MATCH($C354,従業員マスタ!$A$7:$A$26,0)),""),2),設定!$B$11))</f>
        <v/>
      </c>
      <c r="R354" s="6"/>
    </row>
    <row r="355" spans="1:18" ht="17.25" x14ac:dyDescent="0.25">
      <c r="A355" s="12"/>
      <c r="B355" s="6"/>
      <c r="C355" s="13" t="str">
        <f>IF($B355="","",IFERROR(INDEX(従業員マスタ!$A$7:$A$26,MATCH($B355,従業員マスタ!$B$7:$B$26,0)),""))</f>
        <v/>
      </c>
      <c r="D355" s="13" t="str">
        <f t="shared" si="45"/>
        <v/>
      </c>
      <c r="E355" s="14"/>
      <c r="F355" s="14"/>
      <c r="G355" s="15"/>
      <c r="H355" s="13" t="str">
        <f t="shared" si="46"/>
        <v/>
      </c>
      <c r="I355" s="16" t="str">
        <f t="shared" si="47"/>
        <v/>
      </c>
      <c r="J355" s="16" t="str">
        <f t="shared" si="48"/>
        <v/>
      </c>
      <c r="K355" s="16" t="str">
        <f t="shared" si="49"/>
        <v/>
      </c>
      <c r="L355" s="16" t="str">
        <f t="shared" si="50"/>
        <v/>
      </c>
      <c r="M355" s="16" t="str">
        <f t="shared" si="51"/>
        <v/>
      </c>
      <c r="N355" s="11"/>
      <c r="O355" s="16" t="str">
        <f t="shared" si="52"/>
        <v/>
      </c>
      <c r="P355" s="8" t="str">
        <f t="shared" si="53"/>
        <v/>
      </c>
      <c r="Q355" s="17" t="str">
        <f>IF($C355="","",IF(AND(ISNUMBER(IFERROR(INDEX(従業員マスタ!$S$7:$S$26,MATCH($C355,従業員マスタ!$A$7:$A$26,0)),"")),IFERROR(INDEX(従業員マスタ!$S$7:$S$26,MATCH($C355,従業員マスタ!$A$7:$A$26,0)),"")&gt;0,ISNUMBER(IFERROR(INDEX(従業員マスタ!$T$7:$T$26,MATCH($C355,従業員マスタ!$A$7:$A$26,0)),"")),IFERROR(INDEX(従業員マスタ!$T$7:$T$26,MATCH($C355,従業員マスタ!$A$7:$A$26,0)),"")&gt;0),ROUND(IFERROR(INDEX(従業員マスタ!$T$7:$T$26,MATCH($C355,従業員マスタ!$A$7:$A$26,0)),"")/IFERROR(INDEX(従業員マスタ!$S$7:$S$26,MATCH($C355,従業員マスタ!$A$7:$A$26,0)),""),2),設定!$B$11))</f>
        <v/>
      </c>
      <c r="R355" s="6"/>
    </row>
    <row r="356" spans="1:18" ht="17.25" x14ac:dyDescent="0.25">
      <c r="A356" s="12"/>
      <c r="B356" s="6"/>
      <c r="C356" s="13" t="str">
        <f>IF($B356="","",IFERROR(INDEX(従業員マスタ!$A$7:$A$26,MATCH($B356,従業員マスタ!$B$7:$B$26,0)),""))</f>
        <v/>
      </c>
      <c r="D356" s="13" t="str">
        <f t="shared" si="45"/>
        <v/>
      </c>
      <c r="E356" s="14"/>
      <c r="F356" s="14"/>
      <c r="G356" s="15"/>
      <c r="H356" s="13" t="str">
        <f t="shared" si="46"/>
        <v/>
      </c>
      <c r="I356" s="16" t="str">
        <f t="shared" si="47"/>
        <v/>
      </c>
      <c r="J356" s="16" t="str">
        <f t="shared" si="48"/>
        <v/>
      </c>
      <c r="K356" s="16" t="str">
        <f t="shared" si="49"/>
        <v/>
      </c>
      <c r="L356" s="16" t="str">
        <f t="shared" si="50"/>
        <v/>
      </c>
      <c r="M356" s="16" t="str">
        <f t="shared" si="51"/>
        <v/>
      </c>
      <c r="N356" s="11"/>
      <c r="O356" s="16" t="str">
        <f t="shared" si="52"/>
        <v/>
      </c>
      <c r="P356" s="8" t="str">
        <f t="shared" si="53"/>
        <v/>
      </c>
      <c r="Q356" s="17" t="str">
        <f>IF($C356="","",IF(AND(ISNUMBER(IFERROR(INDEX(従業員マスタ!$S$7:$S$26,MATCH($C356,従業員マスタ!$A$7:$A$26,0)),"")),IFERROR(INDEX(従業員マスタ!$S$7:$S$26,MATCH($C356,従業員マスタ!$A$7:$A$26,0)),"")&gt;0,ISNUMBER(IFERROR(INDEX(従業員マスタ!$T$7:$T$26,MATCH($C356,従業員マスタ!$A$7:$A$26,0)),"")),IFERROR(INDEX(従業員マスタ!$T$7:$T$26,MATCH($C356,従業員マスタ!$A$7:$A$26,0)),"")&gt;0),ROUND(IFERROR(INDEX(従業員マスタ!$T$7:$T$26,MATCH($C356,従業員マスタ!$A$7:$A$26,0)),"")/IFERROR(INDEX(従業員マスタ!$S$7:$S$26,MATCH($C356,従業員マスタ!$A$7:$A$26,0)),""),2),設定!$B$11))</f>
        <v/>
      </c>
      <c r="R356" s="6"/>
    </row>
    <row r="357" spans="1:18" ht="17.25" x14ac:dyDescent="0.25">
      <c r="A357" s="12"/>
      <c r="B357" s="6"/>
      <c r="C357" s="13" t="str">
        <f>IF($B357="","",IFERROR(INDEX(従業員マスタ!$A$7:$A$26,MATCH($B357,従業員マスタ!$B$7:$B$26,0)),""))</f>
        <v/>
      </c>
      <c r="D357" s="13" t="str">
        <f t="shared" si="45"/>
        <v/>
      </c>
      <c r="E357" s="14"/>
      <c r="F357" s="14"/>
      <c r="G357" s="15"/>
      <c r="H357" s="13" t="str">
        <f t="shared" si="46"/>
        <v/>
      </c>
      <c r="I357" s="16" t="str">
        <f t="shared" si="47"/>
        <v/>
      </c>
      <c r="J357" s="16" t="str">
        <f t="shared" si="48"/>
        <v/>
      </c>
      <c r="K357" s="16" t="str">
        <f t="shared" si="49"/>
        <v/>
      </c>
      <c r="L357" s="16" t="str">
        <f t="shared" si="50"/>
        <v/>
      </c>
      <c r="M357" s="16" t="str">
        <f t="shared" si="51"/>
        <v/>
      </c>
      <c r="N357" s="11"/>
      <c r="O357" s="16" t="str">
        <f t="shared" si="52"/>
        <v/>
      </c>
      <c r="P357" s="8" t="str">
        <f t="shared" si="53"/>
        <v/>
      </c>
      <c r="Q357" s="17" t="str">
        <f>IF($C357="","",IF(AND(ISNUMBER(IFERROR(INDEX(従業員マスタ!$S$7:$S$26,MATCH($C357,従業員マスタ!$A$7:$A$26,0)),"")),IFERROR(INDEX(従業員マスタ!$S$7:$S$26,MATCH($C357,従業員マスタ!$A$7:$A$26,0)),"")&gt;0,ISNUMBER(IFERROR(INDEX(従業員マスタ!$T$7:$T$26,MATCH($C357,従業員マスタ!$A$7:$A$26,0)),"")),IFERROR(INDEX(従業員マスタ!$T$7:$T$26,MATCH($C357,従業員マスタ!$A$7:$A$26,0)),"")&gt;0),ROUND(IFERROR(INDEX(従業員マスタ!$T$7:$T$26,MATCH($C357,従業員マスタ!$A$7:$A$26,0)),"")/IFERROR(INDEX(従業員マスタ!$S$7:$S$26,MATCH($C357,従業員マスタ!$A$7:$A$26,0)),""),2),設定!$B$11))</f>
        <v/>
      </c>
      <c r="R357" s="6"/>
    </row>
    <row r="358" spans="1:18" ht="17.25" x14ac:dyDescent="0.25">
      <c r="A358" s="12"/>
      <c r="B358" s="6"/>
      <c r="C358" s="13" t="str">
        <f>IF($B358="","",IFERROR(INDEX(従業員マスタ!$A$7:$A$26,MATCH($B358,従業員マスタ!$B$7:$B$26,0)),""))</f>
        <v/>
      </c>
      <c r="D358" s="13" t="str">
        <f t="shared" si="45"/>
        <v/>
      </c>
      <c r="E358" s="14"/>
      <c r="F358" s="14"/>
      <c r="G358" s="15"/>
      <c r="H358" s="13" t="str">
        <f t="shared" si="46"/>
        <v/>
      </c>
      <c r="I358" s="16" t="str">
        <f t="shared" si="47"/>
        <v/>
      </c>
      <c r="J358" s="16" t="str">
        <f t="shared" si="48"/>
        <v/>
      </c>
      <c r="K358" s="16" t="str">
        <f t="shared" si="49"/>
        <v/>
      </c>
      <c r="L358" s="16" t="str">
        <f t="shared" si="50"/>
        <v/>
      </c>
      <c r="M358" s="16" t="str">
        <f t="shared" si="51"/>
        <v/>
      </c>
      <c r="N358" s="11"/>
      <c r="O358" s="16" t="str">
        <f t="shared" si="52"/>
        <v/>
      </c>
      <c r="P358" s="8" t="str">
        <f t="shared" si="53"/>
        <v/>
      </c>
      <c r="Q358" s="17" t="str">
        <f>IF($C358="","",IF(AND(ISNUMBER(IFERROR(INDEX(従業員マスタ!$S$7:$S$26,MATCH($C358,従業員マスタ!$A$7:$A$26,0)),"")),IFERROR(INDEX(従業員マスタ!$S$7:$S$26,MATCH($C358,従業員マスタ!$A$7:$A$26,0)),"")&gt;0,ISNUMBER(IFERROR(INDEX(従業員マスタ!$T$7:$T$26,MATCH($C358,従業員マスタ!$A$7:$A$26,0)),"")),IFERROR(INDEX(従業員マスタ!$T$7:$T$26,MATCH($C358,従業員マスタ!$A$7:$A$26,0)),"")&gt;0),ROUND(IFERROR(INDEX(従業員マスタ!$T$7:$T$26,MATCH($C358,従業員マスタ!$A$7:$A$26,0)),"")/IFERROR(INDEX(従業員マスタ!$S$7:$S$26,MATCH($C358,従業員マスタ!$A$7:$A$26,0)),""),2),設定!$B$11))</f>
        <v/>
      </c>
      <c r="R358" s="6"/>
    </row>
    <row r="359" spans="1:18" ht="17.25" x14ac:dyDescent="0.25">
      <c r="A359" s="12"/>
      <c r="B359" s="6"/>
      <c r="C359" s="13" t="str">
        <f>IF($B359="","",IFERROR(INDEX(従業員マスタ!$A$7:$A$26,MATCH($B359,従業員マスタ!$B$7:$B$26,0)),""))</f>
        <v/>
      </c>
      <c r="D359" s="13" t="str">
        <f t="shared" si="45"/>
        <v/>
      </c>
      <c r="E359" s="14"/>
      <c r="F359" s="14"/>
      <c r="G359" s="15"/>
      <c r="H359" s="13" t="str">
        <f t="shared" si="46"/>
        <v/>
      </c>
      <c r="I359" s="16" t="str">
        <f t="shared" si="47"/>
        <v/>
      </c>
      <c r="J359" s="16" t="str">
        <f t="shared" si="48"/>
        <v/>
      </c>
      <c r="K359" s="16" t="str">
        <f t="shared" si="49"/>
        <v/>
      </c>
      <c r="L359" s="16" t="str">
        <f t="shared" si="50"/>
        <v/>
      </c>
      <c r="M359" s="16" t="str">
        <f t="shared" si="51"/>
        <v/>
      </c>
      <c r="N359" s="11"/>
      <c r="O359" s="16" t="str">
        <f t="shared" si="52"/>
        <v/>
      </c>
      <c r="P359" s="8" t="str">
        <f t="shared" si="53"/>
        <v/>
      </c>
      <c r="Q359" s="17" t="str">
        <f>IF($C359="","",IF(AND(ISNUMBER(IFERROR(INDEX(従業員マスタ!$S$7:$S$26,MATCH($C359,従業員マスタ!$A$7:$A$26,0)),"")),IFERROR(INDEX(従業員マスタ!$S$7:$S$26,MATCH($C359,従業員マスタ!$A$7:$A$26,0)),"")&gt;0,ISNUMBER(IFERROR(INDEX(従業員マスタ!$T$7:$T$26,MATCH($C359,従業員マスタ!$A$7:$A$26,0)),"")),IFERROR(INDEX(従業員マスタ!$T$7:$T$26,MATCH($C359,従業員マスタ!$A$7:$A$26,0)),"")&gt;0),ROUND(IFERROR(INDEX(従業員マスタ!$T$7:$T$26,MATCH($C359,従業員マスタ!$A$7:$A$26,0)),"")/IFERROR(INDEX(従業員マスタ!$S$7:$S$26,MATCH($C359,従業員マスタ!$A$7:$A$26,0)),""),2),設定!$B$11))</f>
        <v/>
      </c>
      <c r="R359" s="6"/>
    </row>
    <row r="360" spans="1:18" ht="17.25" x14ac:dyDescent="0.25">
      <c r="A360" s="12"/>
      <c r="B360" s="6"/>
      <c r="C360" s="13" t="str">
        <f>IF($B360="","",IFERROR(INDEX(従業員マスタ!$A$7:$A$26,MATCH($B360,従業員マスタ!$B$7:$B$26,0)),""))</f>
        <v/>
      </c>
      <c r="D360" s="13" t="str">
        <f t="shared" si="45"/>
        <v/>
      </c>
      <c r="E360" s="14"/>
      <c r="F360" s="14"/>
      <c r="G360" s="15"/>
      <c r="H360" s="13" t="str">
        <f t="shared" si="46"/>
        <v/>
      </c>
      <c r="I360" s="16" t="str">
        <f t="shared" si="47"/>
        <v/>
      </c>
      <c r="J360" s="16" t="str">
        <f t="shared" si="48"/>
        <v/>
      </c>
      <c r="K360" s="16" t="str">
        <f t="shared" si="49"/>
        <v/>
      </c>
      <c r="L360" s="16" t="str">
        <f t="shared" si="50"/>
        <v/>
      </c>
      <c r="M360" s="16" t="str">
        <f t="shared" si="51"/>
        <v/>
      </c>
      <c r="N360" s="11"/>
      <c r="O360" s="16" t="str">
        <f t="shared" si="52"/>
        <v/>
      </c>
      <c r="P360" s="8" t="str">
        <f t="shared" si="53"/>
        <v/>
      </c>
      <c r="Q360" s="17" t="str">
        <f>IF($C360="","",IF(AND(ISNUMBER(IFERROR(INDEX(従業員マスタ!$S$7:$S$26,MATCH($C360,従業員マスタ!$A$7:$A$26,0)),"")),IFERROR(INDEX(従業員マスタ!$S$7:$S$26,MATCH($C360,従業員マスタ!$A$7:$A$26,0)),"")&gt;0,ISNUMBER(IFERROR(INDEX(従業員マスタ!$T$7:$T$26,MATCH($C360,従業員マスタ!$A$7:$A$26,0)),"")),IFERROR(INDEX(従業員マスタ!$T$7:$T$26,MATCH($C360,従業員マスタ!$A$7:$A$26,0)),"")&gt;0),ROUND(IFERROR(INDEX(従業員マスタ!$T$7:$T$26,MATCH($C360,従業員マスタ!$A$7:$A$26,0)),"")/IFERROR(INDEX(従業員マスタ!$S$7:$S$26,MATCH($C360,従業員マスタ!$A$7:$A$26,0)),""),2),設定!$B$11))</f>
        <v/>
      </c>
      <c r="R360" s="6"/>
    </row>
    <row r="361" spans="1:18" ht="17.25" x14ac:dyDescent="0.25">
      <c r="A361" s="12"/>
      <c r="B361" s="6"/>
      <c r="C361" s="13" t="str">
        <f>IF($B361="","",IFERROR(INDEX(従業員マスタ!$A$7:$A$26,MATCH($B361,従業員マスタ!$B$7:$B$26,0)),""))</f>
        <v/>
      </c>
      <c r="D361" s="13" t="str">
        <f t="shared" si="45"/>
        <v/>
      </c>
      <c r="E361" s="14"/>
      <c r="F361" s="14"/>
      <c r="G361" s="15"/>
      <c r="H361" s="13" t="str">
        <f t="shared" si="46"/>
        <v/>
      </c>
      <c r="I361" s="16" t="str">
        <f t="shared" si="47"/>
        <v/>
      </c>
      <c r="J361" s="16" t="str">
        <f t="shared" si="48"/>
        <v/>
      </c>
      <c r="K361" s="16" t="str">
        <f t="shared" si="49"/>
        <v/>
      </c>
      <c r="L361" s="16" t="str">
        <f t="shared" si="50"/>
        <v/>
      </c>
      <c r="M361" s="16" t="str">
        <f t="shared" si="51"/>
        <v/>
      </c>
      <c r="N361" s="11"/>
      <c r="O361" s="16" t="str">
        <f t="shared" si="52"/>
        <v/>
      </c>
      <c r="P361" s="8" t="str">
        <f t="shared" si="53"/>
        <v/>
      </c>
      <c r="Q361" s="17" t="str">
        <f>IF($C361="","",IF(AND(ISNUMBER(IFERROR(INDEX(従業員マスタ!$S$7:$S$26,MATCH($C361,従業員マスタ!$A$7:$A$26,0)),"")),IFERROR(INDEX(従業員マスタ!$S$7:$S$26,MATCH($C361,従業員マスタ!$A$7:$A$26,0)),"")&gt;0,ISNUMBER(IFERROR(INDEX(従業員マスタ!$T$7:$T$26,MATCH($C361,従業員マスタ!$A$7:$A$26,0)),"")),IFERROR(INDEX(従業員マスタ!$T$7:$T$26,MATCH($C361,従業員マスタ!$A$7:$A$26,0)),"")&gt;0),ROUND(IFERROR(INDEX(従業員マスタ!$T$7:$T$26,MATCH($C361,従業員マスタ!$A$7:$A$26,0)),"")/IFERROR(INDEX(従業員マスタ!$S$7:$S$26,MATCH($C361,従業員マスタ!$A$7:$A$26,0)),""),2),設定!$B$11))</f>
        <v/>
      </c>
      <c r="R361" s="6"/>
    </row>
    <row r="362" spans="1:18" ht="17.25" x14ac:dyDescent="0.25">
      <c r="A362" s="12"/>
      <c r="B362" s="6"/>
      <c r="C362" s="13" t="str">
        <f>IF($B362="","",IFERROR(INDEX(従業員マスタ!$A$7:$A$26,MATCH($B362,従業員マスタ!$B$7:$B$26,0)),""))</f>
        <v/>
      </c>
      <c r="D362" s="13" t="str">
        <f t="shared" si="45"/>
        <v/>
      </c>
      <c r="E362" s="14"/>
      <c r="F362" s="14"/>
      <c r="G362" s="15"/>
      <c r="H362" s="13" t="str">
        <f t="shared" si="46"/>
        <v/>
      </c>
      <c r="I362" s="16" t="str">
        <f t="shared" si="47"/>
        <v/>
      </c>
      <c r="J362" s="16" t="str">
        <f t="shared" si="48"/>
        <v/>
      </c>
      <c r="K362" s="16" t="str">
        <f t="shared" si="49"/>
        <v/>
      </c>
      <c r="L362" s="16" t="str">
        <f t="shared" si="50"/>
        <v/>
      </c>
      <c r="M362" s="16" t="str">
        <f t="shared" si="51"/>
        <v/>
      </c>
      <c r="N362" s="11"/>
      <c r="O362" s="16" t="str">
        <f t="shared" si="52"/>
        <v/>
      </c>
      <c r="P362" s="8" t="str">
        <f t="shared" si="53"/>
        <v/>
      </c>
      <c r="Q362" s="17" t="str">
        <f>IF($C362="","",IF(AND(ISNUMBER(IFERROR(INDEX(従業員マスタ!$S$7:$S$26,MATCH($C362,従業員マスタ!$A$7:$A$26,0)),"")),IFERROR(INDEX(従業員マスタ!$S$7:$S$26,MATCH($C362,従業員マスタ!$A$7:$A$26,0)),"")&gt;0,ISNUMBER(IFERROR(INDEX(従業員マスタ!$T$7:$T$26,MATCH($C362,従業員マスタ!$A$7:$A$26,0)),"")),IFERROR(INDEX(従業員マスタ!$T$7:$T$26,MATCH($C362,従業員マスタ!$A$7:$A$26,0)),"")&gt;0),ROUND(IFERROR(INDEX(従業員マスタ!$T$7:$T$26,MATCH($C362,従業員マスタ!$A$7:$A$26,0)),"")/IFERROR(INDEX(従業員マスタ!$S$7:$S$26,MATCH($C362,従業員マスタ!$A$7:$A$26,0)),""),2),設定!$B$11))</f>
        <v/>
      </c>
      <c r="R362" s="6"/>
    </row>
    <row r="363" spans="1:18" ht="17.25" x14ac:dyDescent="0.25">
      <c r="A363" s="12"/>
      <c r="B363" s="6"/>
      <c r="C363" s="13" t="str">
        <f>IF($B363="","",IFERROR(INDEX(従業員マスタ!$A$7:$A$26,MATCH($B363,従業員マスタ!$B$7:$B$26,0)),""))</f>
        <v/>
      </c>
      <c r="D363" s="13" t="str">
        <f t="shared" si="45"/>
        <v/>
      </c>
      <c r="E363" s="14"/>
      <c r="F363" s="14"/>
      <c r="G363" s="15"/>
      <c r="H363" s="13" t="str">
        <f t="shared" si="46"/>
        <v/>
      </c>
      <c r="I363" s="16" t="str">
        <f t="shared" si="47"/>
        <v/>
      </c>
      <c r="J363" s="16" t="str">
        <f t="shared" si="48"/>
        <v/>
      </c>
      <c r="K363" s="16" t="str">
        <f t="shared" si="49"/>
        <v/>
      </c>
      <c r="L363" s="16" t="str">
        <f t="shared" si="50"/>
        <v/>
      </c>
      <c r="M363" s="16" t="str">
        <f t="shared" si="51"/>
        <v/>
      </c>
      <c r="N363" s="11"/>
      <c r="O363" s="16" t="str">
        <f t="shared" si="52"/>
        <v/>
      </c>
      <c r="P363" s="8" t="str">
        <f t="shared" si="53"/>
        <v/>
      </c>
      <c r="Q363" s="17" t="str">
        <f>IF($C363="","",IF(AND(ISNUMBER(IFERROR(INDEX(従業員マスタ!$S$7:$S$26,MATCH($C363,従業員マスタ!$A$7:$A$26,0)),"")),IFERROR(INDEX(従業員マスタ!$S$7:$S$26,MATCH($C363,従業員マスタ!$A$7:$A$26,0)),"")&gt;0,ISNUMBER(IFERROR(INDEX(従業員マスタ!$T$7:$T$26,MATCH($C363,従業員マスタ!$A$7:$A$26,0)),"")),IFERROR(INDEX(従業員マスタ!$T$7:$T$26,MATCH($C363,従業員マスタ!$A$7:$A$26,0)),"")&gt;0),ROUND(IFERROR(INDEX(従業員マスタ!$T$7:$T$26,MATCH($C363,従業員マスタ!$A$7:$A$26,0)),"")/IFERROR(INDEX(従業員マスタ!$S$7:$S$26,MATCH($C363,従業員マスタ!$A$7:$A$26,0)),""),2),設定!$B$11))</f>
        <v/>
      </c>
      <c r="R363" s="6"/>
    </row>
    <row r="364" spans="1:18" ht="17.25" x14ac:dyDescent="0.25">
      <c r="A364" s="12"/>
      <c r="B364" s="6"/>
      <c r="C364" s="13" t="str">
        <f>IF($B364="","",IFERROR(INDEX(従業員マスタ!$A$7:$A$26,MATCH($B364,従業員マスタ!$B$7:$B$26,0)),""))</f>
        <v/>
      </c>
      <c r="D364" s="13" t="str">
        <f t="shared" si="45"/>
        <v/>
      </c>
      <c r="E364" s="14"/>
      <c r="F364" s="14"/>
      <c r="G364" s="15"/>
      <c r="H364" s="13" t="str">
        <f t="shared" si="46"/>
        <v/>
      </c>
      <c r="I364" s="16" t="str">
        <f t="shared" si="47"/>
        <v/>
      </c>
      <c r="J364" s="16" t="str">
        <f t="shared" si="48"/>
        <v/>
      </c>
      <c r="K364" s="16" t="str">
        <f t="shared" si="49"/>
        <v/>
      </c>
      <c r="L364" s="16" t="str">
        <f t="shared" si="50"/>
        <v/>
      </c>
      <c r="M364" s="16" t="str">
        <f t="shared" si="51"/>
        <v/>
      </c>
      <c r="N364" s="11"/>
      <c r="O364" s="16" t="str">
        <f t="shared" si="52"/>
        <v/>
      </c>
      <c r="P364" s="8" t="str">
        <f t="shared" si="53"/>
        <v/>
      </c>
      <c r="Q364" s="17" t="str">
        <f>IF($C364="","",IF(AND(ISNUMBER(IFERROR(INDEX(従業員マスタ!$S$7:$S$26,MATCH($C364,従業員マスタ!$A$7:$A$26,0)),"")),IFERROR(INDEX(従業員マスタ!$S$7:$S$26,MATCH($C364,従業員マスタ!$A$7:$A$26,0)),"")&gt;0,ISNUMBER(IFERROR(INDEX(従業員マスタ!$T$7:$T$26,MATCH($C364,従業員マスタ!$A$7:$A$26,0)),"")),IFERROR(INDEX(従業員マスタ!$T$7:$T$26,MATCH($C364,従業員マスタ!$A$7:$A$26,0)),"")&gt;0),ROUND(IFERROR(INDEX(従業員マスタ!$T$7:$T$26,MATCH($C364,従業員マスタ!$A$7:$A$26,0)),"")/IFERROR(INDEX(従業員マスタ!$S$7:$S$26,MATCH($C364,従業員マスタ!$A$7:$A$26,0)),""),2),設定!$B$11))</f>
        <v/>
      </c>
      <c r="R364" s="6"/>
    </row>
    <row r="365" spans="1:18" ht="17.25" x14ac:dyDescent="0.25">
      <c r="A365" s="12"/>
      <c r="B365" s="6"/>
      <c r="C365" s="13" t="str">
        <f>IF($B365="","",IFERROR(INDEX(従業員マスタ!$A$7:$A$26,MATCH($B365,従業員マスタ!$B$7:$B$26,0)),""))</f>
        <v/>
      </c>
      <c r="D365" s="13" t="str">
        <f t="shared" si="45"/>
        <v/>
      </c>
      <c r="E365" s="14"/>
      <c r="F365" s="14"/>
      <c r="G365" s="15"/>
      <c r="H365" s="13" t="str">
        <f t="shared" si="46"/>
        <v/>
      </c>
      <c r="I365" s="16" t="str">
        <f t="shared" si="47"/>
        <v/>
      </c>
      <c r="J365" s="16" t="str">
        <f t="shared" si="48"/>
        <v/>
      </c>
      <c r="K365" s="16" t="str">
        <f t="shared" si="49"/>
        <v/>
      </c>
      <c r="L365" s="16" t="str">
        <f t="shared" si="50"/>
        <v/>
      </c>
      <c r="M365" s="16" t="str">
        <f t="shared" si="51"/>
        <v/>
      </c>
      <c r="N365" s="11"/>
      <c r="O365" s="16" t="str">
        <f t="shared" si="52"/>
        <v/>
      </c>
      <c r="P365" s="8" t="str">
        <f t="shared" si="53"/>
        <v/>
      </c>
      <c r="Q365" s="17" t="str">
        <f>IF($C365="","",IF(AND(ISNUMBER(IFERROR(INDEX(従業員マスタ!$S$7:$S$26,MATCH($C365,従業員マスタ!$A$7:$A$26,0)),"")),IFERROR(INDEX(従業員マスタ!$S$7:$S$26,MATCH($C365,従業員マスタ!$A$7:$A$26,0)),"")&gt;0,ISNUMBER(IFERROR(INDEX(従業員マスタ!$T$7:$T$26,MATCH($C365,従業員マスタ!$A$7:$A$26,0)),"")),IFERROR(INDEX(従業員マスタ!$T$7:$T$26,MATCH($C365,従業員マスタ!$A$7:$A$26,0)),"")&gt;0),ROUND(IFERROR(INDEX(従業員マスタ!$T$7:$T$26,MATCH($C365,従業員マスタ!$A$7:$A$26,0)),"")/IFERROR(INDEX(従業員マスタ!$S$7:$S$26,MATCH($C365,従業員マスタ!$A$7:$A$26,0)),""),2),設定!$B$11))</f>
        <v/>
      </c>
      <c r="R365" s="6"/>
    </row>
    <row r="366" spans="1:18" ht="17.25" x14ac:dyDescent="0.25">
      <c r="A366" s="12"/>
      <c r="B366" s="6"/>
      <c r="C366" s="13" t="str">
        <f>IF($B366="","",IFERROR(INDEX(従業員マスタ!$A$7:$A$26,MATCH($B366,従業員マスタ!$B$7:$B$26,0)),""))</f>
        <v/>
      </c>
      <c r="D366" s="13" t="str">
        <f t="shared" si="45"/>
        <v/>
      </c>
      <c r="E366" s="14"/>
      <c r="F366" s="14"/>
      <c r="G366" s="15"/>
      <c r="H366" s="13" t="str">
        <f t="shared" si="46"/>
        <v/>
      </c>
      <c r="I366" s="16" t="str">
        <f t="shared" si="47"/>
        <v/>
      </c>
      <c r="J366" s="16" t="str">
        <f t="shared" si="48"/>
        <v/>
      </c>
      <c r="K366" s="16" t="str">
        <f t="shared" si="49"/>
        <v/>
      </c>
      <c r="L366" s="16" t="str">
        <f t="shared" si="50"/>
        <v/>
      </c>
      <c r="M366" s="16" t="str">
        <f t="shared" si="51"/>
        <v/>
      </c>
      <c r="N366" s="11"/>
      <c r="O366" s="16" t="str">
        <f t="shared" si="52"/>
        <v/>
      </c>
      <c r="P366" s="8" t="str">
        <f t="shared" si="53"/>
        <v/>
      </c>
      <c r="Q366" s="17" t="str">
        <f>IF($C366="","",IF(AND(ISNUMBER(IFERROR(INDEX(従業員マスタ!$S$7:$S$26,MATCH($C366,従業員マスタ!$A$7:$A$26,0)),"")),IFERROR(INDEX(従業員マスタ!$S$7:$S$26,MATCH($C366,従業員マスタ!$A$7:$A$26,0)),"")&gt;0,ISNUMBER(IFERROR(INDEX(従業員マスタ!$T$7:$T$26,MATCH($C366,従業員マスタ!$A$7:$A$26,0)),"")),IFERROR(INDEX(従業員マスタ!$T$7:$T$26,MATCH($C366,従業員マスタ!$A$7:$A$26,0)),"")&gt;0),ROUND(IFERROR(INDEX(従業員マスタ!$T$7:$T$26,MATCH($C366,従業員マスタ!$A$7:$A$26,0)),"")/IFERROR(INDEX(従業員マスタ!$S$7:$S$26,MATCH($C366,従業員マスタ!$A$7:$A$26,0)),""),2),設定!$B$11))</f>
        <v/>
      </c>
      <c r="R366" s="6"/>
    </row>
    <row r="367" spans="1:18" ht="17.25" x14ac:dyDescent="0.25">
      <c r="A367" s="12"/>
      <c r="B367" s="6"/>
      <c r="C367" s="13" t="str">
        <f>IF($B367="","",IFERROR(INDEX(従業員マスタ!$A$7:$A$26,MATCH($B367,従業員マスタ!$B$7:$B$26,0)),""))</f>
        <v/>
      </c>
      <c r="D367" s="13" t="str">
        <f t="shared" si="45"/>
        <v/>
      </c>
      <c r="E367" s="14"/>
      <c r="F367" s="14"/>
      <c r="G367" s="15"/>
      <c r="H367" s="13" t="str">
        <f t="shared" si="46"/>
        <v/>
      </c>
      <c r="I367" s="16" t="str">
        <f t="shared" si="47"/>
        <v/>
      </c>
      <c r="J367" s="16" t="str">
        <f t="shared" si="48"/>
        <v/>
      </c>
      <c r="K367" s="16" t="str">
        <f t="shared" si="49"/>
        <v/>
      </c>
      <c r="L367" s="16" t="str">
        <f t="shared" si="50"/>
        <v/>
      </c>
      <c r="M367" s="16" t="str">
        <f t="shared" si="51"/>
        <v/>
      </c>
      <c r="N367" s="11"/>
      <c r="O367" s="16" t="str">
        <f t="shared" si="52"/>
        <v/>
      </c>
      <c r="P367" s="8" t="str">
        <f t="shared" si="53"/>
        <v/>
      </c>
      <c r="Q367" s="17" t="str">
        <f>IF($C367="","",IF(AND(ISNUMBER(IFERROR(INDEX(従業員マスタ!$S$7:$S$26,MATCH($C367,従業員マスタ!$A$7:$A$26,0)),"")),IFERROR(INDEX(従業員マスタ!$S$7:$S$26,MATCH($C367,従業員マスタ!$A$7:$A$26,0)),"")&gt;0,ISNUMBER(IFERROR(INDEX(従業員マスタ!$T$7:$T$26,MATCH($C367,従業員マスタ!$A$7:$A$26,0)),"")),IFERROR(INDEX(従業員マスタ!$T$7:$T$26,MATCH($C367,従業員マスタ!$A$7:$A$26,0)),"")&gt;0),ROUND(IFERROR(INDEX(従業員マスタ!$T$7:$T$26,MATCH($C367,従業員マスタ!$A$7:$A$26,0)),"")/IFERROR(INDEX(従業員マスタ!$S$7:$S$26,MATCH($C367,従業員マスタ!$A$7:$A$26,0)),""),2),設定!$B$11))</f>
        <v/>
      </c>
      <c r="R367" s="6"/>
    </row>
    <row r="368" spans="1:18" ht="17.25" x14ac:dyDescent="0.25">
      <c r="A368" s="12"/>
      <c r="B368" s="6"/>
      <c r="C368" s="13" t="str">
        <f>IF($B368="","",IFERROR(INDEX(従業員マスタ!$A$7:$A$26,MATCH($B368,従業員マスタ!$B$7:$B$26,0)),""))</f>
        <v/>
      </c>
      <c r="D368" s="13" t="str">
        <f t="shared" si="45"/>
        <v/>
      </c>
      <c r="E368" s="14"/>
      <c r="F368" s="14"/>
      <c r="G368" s="15"/>
      <c r="H368" s="13" t="str">
        <f t="shared" si="46"/>
        <v/>
      </c>
      <c r="I368" s="16" t="str">
        <f t="shared" si="47"/>
        <v/>
      </c>
      <c r="J368" s="16" t="str">
        <f t="shared" si="48"/>
        <v/>
      </c>
      <c r="K368" s="16" t="str">
        <f t="shared" si="49"/>
        <v/>
      </c>
      <c r="L368" s="16" t="str">
        <f t="shared" si="50"/>
        <v/>
      </c>
      <c r="M368" s="16" t="str">
        <f t="shared" si="51"/>
        <v/>
      </c>
      <c r="N368" s="11"/>
      <c r="O368" s="16" t="str">
        <f t="shared" si="52"/>
        <v/>
      </c>
      <c r="P368" s="8" t="str">
        <f t="shared" si="53"/>
        <v/>
      </c>
      <c r="Q368" s="17" t="str">
        <f>IF($C368="","",IF(AND(ISNUMBER(IFERROR(INDEX(従業員マスタ!$S$7:$S$26,MATCH($C368,従業員マスタ!$A$7:$A$26,0)),"")),IFERROR(INDEX(従業員マスタ!$S$7:$S$26,MATCH($C368,従業員マスタ!$A$7:$A$26,0)),"")&gt;0,ISNUMBER(IFERROR(INDEX(従業員マスタ!$T$7:$T$26,MATCH($C368,従業員マスタ!$A$7:$A$26,0)),"")),IFERROR(INDEX(従業員マスタ!$T$7:$T$26,MATCH($C368,従業員マスタ!$A$7:$A$26,0)),"")&gt;0),ROUND(IFERROR(INDEX(従業員マスタ!$T$7:$T$26,MATCH($C368,従業員マスタ!$A$7:$A$26,0)),"")/IFERROR(INDEX(従業員マスタ!$S$7:$S$26,MATCH($C368,従業員マスタ!$A$7:$A$26,0)),""),2),設定!$B$11))</f>
        <v/>
      </c>
      <c r="R368" s="6"/>
    </row>
    <row r="369" spans="1:18" ht="17.25" x14ac:dyDescent="0.25">
      <c r="A369" s="12"/>
      <c r="B369" s="6"/>
      <c r="C369" s="13" t="str">
        <f>IF($B369="","",IFERROR(INDEX(従業員マスタ!$A$7:$A$26,MATCH($B369,従業員マスタ!$B$7:$B$26,0)),""))</f>
        <v/>
      </c>
      <c r="D369" s="13" t="str">
        <f t="shared" si="45"/>
        <v/>
      </c>
      <c r="E369" s="14"/>
      <c r="F369" s="14"/>
      <c r="G369" s="15"/>
      <c r="H369" s="13" t="str">
        <f t="shared" si="46"/>
        <v/>
      </c>
      <c r="I369" s="16" t="str">
        <f t="shared" si="47"/>
        <v/>
      </c>
      <c r="J369" s="16" t="str">
        <f t="shared" si="48"/>
        <v/>
      </c>
      <c r="K369" s="16" t="str">
        <f t="shared" si="49"/>
        <v/>
      </c>
      <c r="L369" s="16" t="str">
        <f t="shared" si="50"/>
        <v/>
      </c>
      <c r="M369" s="16" t="str">
        <f t="shared" si="51"/>
        <v/>
      </c>
      <c r="N369" s="11"/>
      <c r="O369" s="16" t="str">
        <f t="shared" si="52"/>
        <v/>
      </c>
      <c r="P369" s="8" t="str">
        <f t="shared" si="53"/>
        <v/>
      </c>
      <c r="Q369" s="17" t="str">
        <f>IF($C369="","",IF(AND(ISNUMBER(IFERROR(INDEX(従業員マスタ!$S$7:$S$26,MATCH($C369,従業員マスタ!$A$7:$A$26,0)),"")),IFERROR(INDEX(従業員マスタ!$S$7:$S$26,MATCH($C369,従業員マスタ!$A$7:$A$26,0)),"")&gt;0,ISNUMBER(IFERROR(INDEX(従業員マスタ!$T$7:$T$26,MATCH($C369,従業員マスタ!$A$7:$A$26,0)),"")),IFERROR(INDEX(従業員マスタ!$T$7:$T$26,MATCH($C369,従業員マスタ!$A$7:$A$26,0)),"")&gt;0),ROUND(IFERROR(INDEX(従業員マスタ!$T$7:$T$26,MATCH($C369,従業員マスタ!$A$7:$A$26,0)),"")/IFERROR(INDEX(従業員マスタ!$S$7:$S$26,MATCH($C369,従業員マスタ!$A$7:$A$26,0)),""),2),設定!$B$11))</f>
        <v/>
      </c>
      <c r="R369" s="6"/>
    </row>
    <row r="370" spans="1:18" ht="17.25" x14ac:dyDescent="0.25">
      <c r="A370" s="12"/>
      <c r="B370" s="6"/>
      <c r="C370" s="13" t="str">
        <f>IF($B370="","",IFERROR(INDEX(従業員マスタ!$A$7:$A$26,MATCH($B370,従業員マスタ!$B$7:$B$26,0)),""))</f>
        <v/>
      </c>
      <c r="D370" s="13" t="str">
        <f t="shared" si="45"/>
        <v/>
      </c>
      <c r="E370" s="14"/>
      <c r="F370" s="14"/>
      <c r="G370" s="15"/>
      <c r="H370" s="13" t="str">
        <f t="shared" si="46"/>
        <v/>
      </c>
      <c r="I370" s="16" t="str">
        <f t="shared" si="47"/>
        <v/>
      </c>
      <c r="J370" s="16" t="str">
        <f t="shared" si="48"/>
        <v/>
      </c>
      <c r="K370" s="16" t="str">
        <f t="shared" si="49"/>
        <v/>
      </c>
      <c r="L370" s="16" t="str">
        <f t="shared" si="50"/>
        <v/>
      </c>
      <c r="M370" s="16" t="str">
        <f t="shared" si="51"/>
        <v/>
      </c>
      <c r="N370" s="11"/>
      <c r="O370" s="16" t="str">
        <f t="shared" si="52"/>
        <v/>
      </c>
      <c r="P370" s="8" t="str">
        <f t="shared" si="53"/>
        <v/>
      </c>
      <c r="Q370" s="17" t="str">
        <f>IF($C370="","",IF(AND(ISNUMBER(IFERROR(INDEX(従業員マスタ!$S$7:$S$26,MATCH($C370,従業員マスタ!$A$7:$A$26,0)),"")),IFERROR(INDEX(従業員マスタ!$S$7:$S$26,MATCH($C370,従業員マスタ!$A$7:$A$26,0)),"")&gt;0,ISNUMBER(IFERROR(INDEX(従業員マスタ!$T$7:$T$26,MATCH($C370,従業員マスタ!$A$7:$A$26,0)),"")),IFERROR(INDEX(従業員マスタ!$T$7:$T$26,MATCH($C370,従業員マスタ!$A$7:$A$26,0)),"")&gt;0),ROUND(IFERROR(INDEX(従業員マスタ!$T$7:$T$26,MATCH($C370,従業員マスタ!$A$7:$A$26,0)),"")/IFERROR(INDEX(従業員マスタ!$S$7:$S$26,MATCH($C370,従業員マスタ!$A$7:$A$26,0)),""),2),設定!$B$11))</f>
        <v/>
      </c>
      <c r="R370" s="6"/>
    </row>
    <row r="371" spans="1:18" ht="17.25" x14ac:dyDescent="0.25">
      <c r="A371" s="12"/>
      <c r="B371" s="6"/>
      <c r="C371" s="13" t="str">
        <f>IF($B371="","",IFERROR(INDEX(従業員マスタ!$A$7:$A$26,MATCH($B371,従業員マスタ!$B$7:$B$26,0)),""))</f>
        <v/>
      </c>
      <c r="D371" s="13" t="str">
        <f t="shared" si="45"/>
        <v/>
      </c>
      <c r="E371" s="14"/>
      <c r="F371" s="14"/>
      <c r="G371" s="15"/>
      <c r="H371" s="13" t="str">
        <f t="shared" si="46"/>
        <v/>
      </c>
      <c r="I371" s="16" t="str">
        <f t="shared" si="47"/>
        <v/>
      </c>
      <c r="J371" s="16" t="str">
        <f t="shared" si="48"/>
        <v/>
      </c>
      <c r="K371" s="16" t="str">
        <f t="shared" si="49"/>
        <v/>
      </c>
      <c r="L371" s="16" t="str">
        <f t="shared" si="50"/>
        <v/>
      </c>
      <c r="M371" s="16" t="str">
        <f t="shared" si="51"/>
        <v/>
      </c>
      <c r="N371" s="11"/>
      <c r="O371" s="16" t="str">
        <f t="shared" si="52"/>
        <v/>
      </c>
      <c r="P371" s="8" t="str">
        <f t="shared" si="53"/>
        <v/>
      </c>
      <c r="Q371" s="17" t="str">
        <f>IF($C371="","",IF(AND(ISNUMBER(IFERROR(INDEX(従業員マスタ!$S$7:$S$26,MATCH($C371,従業員マスタ!$A$7:$A$26,0)),"")),IFERROR(INDEX(従業員マスタ!$S$7:$S$26,MATCH($C371,従業員マスタ!$A$7:$A$26,0)),"")&gt;0,ISNUMBER(IFERROR(INDEX(従業員マスタ!$T$7:$T$26,MATCH($C371,従業員マスタ!$A$7:$A$26,0)),"")),IFERROR(INDEX(従業員マスタ!$T$7:$T$26,MATCH($C371,従業員マスタ!$A$7:$A$26,0)),"")&gt;0),ROUND(IFERROR(INDEX(従業員マスタ!$T$7:$T$26,MATCH($C371,従業員マスタ!$A$7:$A$26,0)),"")/IFERROR(INDEX(従業員マスタ!$S$7:$S$26,MATCH($C371,従業員マスタ!$A$7:$A$26,0)),""),2),設定!$B$11))</f>
        <v/>
      </c>
      <c r="R371" s="6"/>
    </row>
    <row r="372" spans="1:18" ht="17.25" x14ac:dyDescent="0.25">
      <c r="A372" s="12"/>
      <c r="B372" s="6"/>
      <c r="C372" s="13" t="str">
        <f>IF($B372="","",IFERROR(INDEX(従業員マスタ!$A$7:$A$26,MATCH($B372,従業員マスタ!$B$7:$B$26,0)),""))</f>
        <v/>
      </c>
      <c r="D372" s="13" t="str">
        <f t="shared" si="45"/>
        <v/>
      </c>
      <c r="E372" s="14"/>
      <c r="F372" s="14"/>
      <c r="G372" s="15"/>
      <c r="H372" s="13" t="str">
        <f t="shared" si="46"/>
        <v/>
      </c>
      <c r="I372" s="16" t="str">
        <f t="shared" si="47"/>
        <v/>
      </c>
      <c r="J372" s="16" t="str">
        <f t="shared" si="48"/>
        <v/>
      </c>
      <c r="K372" s="16" t="str">
        <f t="shared" si="49"/>
        <v/>
      </c>
      <c r="L372" s="16" t="str">
        <f t="shared" si="50"/>
        <v/>
      </c>
      <c r="M372" s="16" t="str">
        <f t="shared" si="51"/>
        <v/>
      </c>
      <c r="N372" s="11"/>
      <c r="O372" s="16" t="str">
        <f t="shared" si="52"/>
        <v/>
      </c>
      <c r="P372" s="8" t="str">
        <f t="shared" si="53"/>
        <v/>
      </c>
      <c r="Q372" s="17" t="str">
        <f>IF($C372="","",IF(AND(ISNUMBER(IFERROR(INDEX(従業員マスタ!$S$7:$S$26,MATCH($C372,従業員マスタ!$A$7:$A$26,0)),"")),IFERROR(INDEX(従業員マスタ!$S$7:$S$26,MATCH($C372,従業員マスタ!$A$7:$A$26,0)),"")&gt;0,ISNUMBER(IFERROR(INDEX(従業員マスタ!$T$7:$T$26,MATCH($C372,従業員マスタ!$A$7:$A$26,0)),"")),IFERROR(INDEX(従業員マスタ!$T$7:$T$26,MATCH($C372,従業員マスタ!$A$7:$A$26,0)),"")&gt;0),ROUND(IFERROR(INDEX(従業員マスタ!$T$7:$T$26,MATCH($C372,従業員マスタ!$A$7:$A$26,0)),"")/IFERROR(INDEX(従業員マスタ!$S$7:$S$26,MATCH($C372,従業員マスタ!$A$7:$A$26,0)),""),2),設定!$B$11))</f>
        <v/>
      </c>
      <c r="R372" s="6"/>
    </row>
    <row r="373" spans="1:18" ht="17.25" x14ac:dyDescent="0.25">
      <c r="A373" s="12"/>
      <c r="B373" s="6"/>
      <c r="C373" s="13" t="str">
        <f>IF($B373="","",IFERROR(INDEX(従業員マスタ!$A$7:$A$26,MATCH($B373,従業員マスタ!$B$7:$B$26,0)),""))</f>
        <v/>
      </c>
      <c r="D373" s="13" t="str">
        <f t="shared" si="45"/>
        <v/>
      </c>
      <c r="E373" s="14"/>
      <c r="F373" s="14"/>
      <c r="G373" s="15"/>
      <c r="H373" s="13" t="str">
        <f t="shared" si="46"/>
        <v/>
      </c>
      <c r="I373" s="16" t="str">
        <f t="shared" si="47"/>
        <v/>
      </c>
      <c r="J373" s="16" t="str">
        <f t="shared" si="48"/>
        <v/>
      </c>
      <c r="K373" s="16" t="str">
        <f t="shared" si="49"/>
        <v/>
      </c>
      <c r="L373" s="16" t="str">
        <f t="shared" si="50"/>
        <v/>
      </c>
      <c r="M373" s="16" t="str">
        <f t="shared" si="51"/>
        <v/>
      </c>
      <c r="N373" s="11"/>
      <c r="O373" s="16" t="str">
        <f t="shared" si="52"/>
        <v/>
      </c>
      <c r="P373" s="8" t="str">
        <f t="shared" si="53"/>
        <v/>
      </c>
      <c r="Q373" s="17" t="str">
        <f>IF($C373="","",IF(AND(ISNUMBER(IFERROR(INDEX(従業員マスタ!$S$7:$S$26,MATCH($C373,従業員マスタ!$A$7:$A$26,0)),"")),IFERROR(INDEX(従業員マスタ!$S$7:$S$26,MATCH($C373,従業員マスタ!$A$7:$A$26,0)),"")&gt;0,ISNUMBER(IFERROR(INDEX(従業員マスタ!$T$7:$T$26,MATCH($C373,従業員マスタ!$A$7:$A$26,0)),"")),IFERROR(INDEX(従業員マスタ!$T$7:$T$26,MATCH($C373,従業員マスタ!$A$7:$A$26,0)),"")&gt;0),ROUND(IFERROR(INDEX(従業員マスタ!$T$7:$T$26,MATCH($C373,従業員マスタ!$A$7:$A$26,0)),"")/IFERROR(INDEX(従業員マスタ!$S$7:$S$26,MATCH($C373,従業員マスタ!$A$7:$A$26,0)),""),2),設定!$B$11))</f>
        <v/>
      </c>
      <c r="R373" s="6"/>
    </row>
    <row r="374" spans="1:18" ht="17.25" x14ac:dyDescent="0.25">
      <c r="A374" s="12"/>
      <c r="B374" s="6"/>
      <c r="C374" s="13" t="str">
        <f>IF($B374="","",IFERROR(INDEX(従業員マスタ!$A$7:$A$26,MATCH($B374,従業員マスタ!$B$7:$B$26,0)),""))</f>
        <v/>
      </c>
      <c r="D374" s="13" t="str">
        <f t="shared" si="45"/>
        <v/>
      </c>
      <c r="E374" s="14"/>
      <c r="F374" s="14"/>
      <c r="G374" s="15"/>
      <c r="H374" s="13" t="str">
        <f t="shared" si="46"/>
        <v/>
      </c>
      <c r="I374" s="16" t="str">
        <f t="shared" si="47"/>
        <v/>
      </c>
      <c r="J374" s="16" t="str">
        <f t="shared" si="48"/>
        <v/>
      </c>
      <c r="K374" s="16" t="str">
        <f t="shared" si="49"/>
        <v/>
      </c>
      <c r="L374" s="16" t="str">
        <f t="shared" si="50"/>
        <v/>
      </c>
      <c r="M374" s="16" t="str">
        <f t="shared" si="51"/>
        <v/>
      </c>
      <c r="N374" s="11"/>
      <c r="O374" s="16" t="str">
        <f t="shared" si="52"/>
        <v/>
      </c>
      <c r="P374" s="8" t="str">
        <f t="shared" si="53"/>
        <v/>
      </c>
      <c r="Q374" s="17" t="str">
        <f>IF($C374="","",IF(AND(ISNUMBER(IFERROR(INDEX(従業員マスタ!$S$7:$S$26,MATCH($C374,従業員マスタ!$A$7:$A$26,0)),"")),IFERROR(INDEX(従業員マスタ!$S$7:$S$26,MATCH($C374,従業員マスタ!$A$7:$A$26,0)),"")&gt;0,ISNUMBER(IFERROR(INDEX(従業員マスタ!$T$7:$T$26,MATCH($C374,従業員マスタ!$A$7:$A$26,0)),"")),IFERROR(INDEX(従業員マスタ!$T$7:$T$26,MATCH($C374,従業員マスタ!$A$7:$A$26,0)),"")&gt;0),ROUND(IFERROR(INDEX(従業員マスタ!$T$7:$T$26,MATCH($C374,従業員マスタ!$A$7:$A$26,0)),"")/IFERROR(INDEX(従業員マスタ!$S$7:$S$26,MATCH($C374,従業員マスタ!$A$7:$A$26,0)),""),2),設定!$B$11))</f>
        <v/>
      </c>
      <c r="R374" s="6"/>
    </row>
    <row r="375" spans="1:18" ht="17.25" x14ac:dyDescent="0.25">
      <c r="A375" s="12"/>
      <c r="B375" s="6"/>
      <c r="C375" s="13" t="str">
        <f>IF($B375="","",IFERROR(INDEX(従業員マスタ!$A$7:$A$26,MATCH($B375,従業員マスタ!$B$7:$B$26,0)),""))</f>
        <v/>
      </c>
      <c r="D375" s="13" t="str">
        <f t="shared" si="45"/>
        <v/>
      </c>
      <c r="E375" s="14"/>
      <c r="F375" s="14"/>
      <c r="G375" s="15"/>
      <c r="H375" s="13" t="str">
        <f t="shared" si="46"/>
        <v/>
      </c>
      <c r="I375" s="16" t="str">
        <f t="shared" si="47"/>
        <v/>
      </c>
      <c r="J375" s="16" t="str">
        <f t="shared" si="48"/>
        <v/>
      </c>
      <c r="K375" s="16" t="str">
        <f t="shared" si="49"/>
        <v/>
      </c>
      <c r="L375" s="16" t="str">
        <f t="shared" si="50"/>
        <v/>
      </c>
      <c r="M375" s="16" t="str">
        <f t="shared" si="51"/>
        <v/>
      </c>
      <c r="N375" s="11"/>
      <c r="O375" s="16" t="str">
        <f t="shared" si="52"/>
        <v/>
      </c>
      <c r="P375" s="8" t="str">
        <f t="shared" si="53"/>
        <v/>
      </c>
      <c r="Q375" s="17" t="str">
        <f>IF($C375="","",IF(AND(ISNUMBER(IFERROR(INDEX(従業員マスタ!$S$7:$S$26,MATCH($C375,従業員マスタ!$A$7:$A$26,0)),"")),IFERROR(INDEX(従業員マスタ!$S$7:$S$26,MATCH($C375,従業員マスタ!$A$7:$A$26,0)),"")&gt;0,ISNUMBER(IFERROR(INDEX(従業員マスタ!$T$7:$T$26,MATCH($C375,従業員マスタ!$A$7:$A$26,0)),"")),IFERROR(INDEX(従業員マスタ!$T$7:$T$26,MATCH($C375,従業員マスタ!$A$7:$A$26,0)),"")&gt;0),ROUND(IFERROR(INDEX(従業員マスタ!$T$7:$T$26,MATCH($C375,従業員マスタ!$A$7:$A$26,0)),"")/IFERROR(INDEX(従業員マスタ!$S$7:$S$26,MATCH($C375,従業員マスタ!$A$7:$A$26,0)),""),2),設定!$B$11))</f>
        <v/>
      </c>
      <c r="R375" s="6"/>
    </row>
    <row r="376" spans="1:18" ht="17.25" x14ac:dyDescent="0.25">
      <c r="A376" s="12"/>
      <c r="B376" s="6"/>
      <c r="C376" s="13" t="str">
        <f>IF($B376="","",IFERROR(INDEX(従業員マスタ!$A$7:$A$26,MATCH($B376,従業員マスタ!$B$7:$B$26,0)),""))</f>
        <v/>
      </c>
      <c r="D376" s="13" t="str">
        <f t="shared" si="45"/>
        <v/>
      </c>
      <c r="E376" s="14"/>
      <c r="F376" s="14"/>
      <c r="G376" s="15"/>
      <c r="H376" s="13" t="str">
        <f t="shared" si="46"/>
        <v/>
      </c>
      <c r="I376" s="16" t="str">
        <f t="shared" si="47"/>
        <v/>
      </c>
      <c r="J376" s="16" t="str">
        <f t="shared" si="48"/>
        <v/>
      </c>
      <c r="K376" s="16" t="str">
        <f t="shared" si="49"/>
        <v/>
      </c>
      <c r="L376" s="16" t="str">
        <f t="shared" si="50"/>
        <v/>
      </c>
      <c r="M376" s="16" t="str">
        <f t="shared" si="51"/>
        <v/>
      </c>
      <c r="N376" s="11"/>
      <c r="O376" s="16" t="str">
        <f t="shared" si="52"/>
        <v/>
      </c>
      <c r="P376" s="8" t="str">
        <f t="shared" si="53"/>
        <v/>
      </c>
      <c r="Q376" s="17" t="str">
        <f>IF($C376="","",IF(AND(ISNUMBER(IFERROR(INDEX(従業員マスタ!$S$7:$S$26,MATCH($C376,従業員マスタ!$A$7:$A$26,0)),"")),IFERROR(INDEX(従業員マスタ!$S$7:$S$26,MATCH($C376,従業員マスタ!$A$7:$A$26,0)),"")&gt;0,ISNUMBER(IFERROR(INDEX(従業員マスタ!$T$7:$T$26,MATCH($C376,従業員マスタ!$A$7:$A$26,0)),"")),IFERROR(INDEX(従業員マスタ!$T$7:$T$26,MATCH($C376,従業員マスタ!$A$7:$A$26,0)),"")&gt;0),ROUND(IFERROR(INDEX(従業員マスタ!$T$7:$T$26,MATCH($C376,従業員マスタ!$A$7:$A$26,0)),"")/IFERROR(INDEX(従業員マスタ!$S$7:$S$26,MATCH($C376,従業員マスタ!$A$7:$A$26,0)),""),2),設定!$B$11))</f>
        <v/>
      </c>
      <c r="R376" s="6"/>
    </row>
    <row r="377" spans="1:18" ht="17.25" x14ac:dyDescent="0.25">
      <c r="A377" s="12"/>
      <c r="B377" s="6"/>
      <c r="C377" s="13" t="str">
        <f>IF($B377="","",IFERROR(INDEX(従業員マスタ!$A$7:$A$26,MATCH($B377,従業員マスタ!$B$7:$B$26,0)),""))</f>
        <v/>
      </c>
      <c r="D377" s="13" t="str">
        <f t="shared" si="45"/>
        <v/>
      </c>
      <c r="E377" s="14"/>
      <c r="F377" s="14"/>
      <c r="G377" s="15"/>
      <c r="H377" s="13" t="str">
        <f t="shared" si="46"/>
        <v/>
      </c>
      <c r="I377" s="16" t="str">
        <f t="shared" si="47"/>
        <v/>
      </c>
      <c r="J377" s="16" t="str">
        <f t="shared" si="48"/>
        <v/>
      </c>
      <c r="K377" s="16" t="str">
        <f t="shared" si="49"/>
        <v/>
      </c>
      <c r="L377" s="16" t="str">
        <f t="shared" si="50"/>
        <v/>
      </c>
      <c r="M377" s="16" t="str">
        <f t="shared" si="51"/>
        <v/>
      </c>
      <c r="N377" s="11"/>
      <c r="O377" s="16" t="str">
        <f t="shared" si="52"/>
        <v/>
      </c>
      <c r="P377" s="8" t="str">
        <f t="shared" si="53"/>
        <v/>
      </c>
      <c r="Q377" s="17" t="str">
        <f>IF($C377="","",IF(AND(ISNUMBER(IFERROR(INDEX(従業員マスタ!$S$7:$S$26,MATCH($C377,従業員マスタ!$A$7:$A$26,0)),"")),IFERROR(INDEX(従業員マスタ!$S$7:$S$26,MATCH($C377,従業員マスタ!$A$7:$A$26,0)),"")&gt;0,ISNUMBER(IFERROR(INDEX(従業員マスタ!$T$7:$T$26,MATCH($C377,従業員マスタ!$A$7:$A$26,0)),"")),IFERROR(INDEX(従業員マスタ!$T$7:$T$26,MATCH($C377,従業員マスタ!$A$7:$A$26,0)),"")&gt;0),ROUND(IFERROR(INDEX(従業員マスタ!$T$7:$T$26,MATCH($C377,従業員マスタ!$A$7:$A$26,0)),"")/IFERROR(INDEX(従業員マスタ!$S$7:$S$26,MATCH($C377,従業員マスタ!$A$7:$A$26,0)),""),2),設定!$B$11))</f>
        <v/>
      </c>
      <c r="R377" s="6"/>
    </row>
    <row r="378" spans="1:18" ht="17.25" x14ac:dyDescent="0.25">
      <c r="A378" s="12"/>
      <c r="B378" s="6"/>
      <c r="C378" s="13" t="str">
        <f>IF($B378="","",IFERROR(INDEX(従業員マスタ!$A$7:$A$26,MATCH($B378,従業員マスタ!$B$7:$B$26,0)),""))</f>
        <v/>
      </c>
      <c r="D378" s="13" t="str">
        <f t="shared" si="45"/>
        <v/>
      </c>
      <c r="E378" s="14"/>
      <c r="F378" s="14"/>
      <c r="G378" s="15"/>
      <c r="H378" s="13" t="str">
        <f t="shared" si="46"/>
        <v/>
      </c>
      <c r="I378" s="16" t="str">
        <f t="shared" si="47"/>
        <v/>
      </c>
      <c r="J378" s="16" t="str">
        <f t="shared" si="48"/>
        <v/>
      </c>
      <c r="K378" s="16" t="str">
        <f t="shared" si="49"/>
        <v/>
      </c>
      <c r="L378" s="16" t="str">
        <f t="shared" si="50"/>
        <v/>
      </c>
      <c r="M378" s="16" t="str">
        <f t="shared" si="51"/>
        <v/>
      </c>
      <c r="N378" s="11"/>
      <c r="O378" s="16" t="str">
        <f t="shared" si="52"/>
        <v/>
      </c>
      <c r="P378" s="8" t="str">
        <f t="shared" si="53"/>
        <v/>
      </c>
      <c r="Q378" s="17" t="str">
        <f>IF($C378="","",IF(AND(ISNUMBER(IFERROR(INDEX(従業員マスタ!$S$7:$S$26,MATCH($C378,従業員マスタ!$A$7:$A$26,0)),"")),IFERROR(INDEX(従業員マスタ!$S$7:$S$26,MATCH($C378,従業員マスタ!$A$7:$A$26,0)),"")&gt;0,ISNUMBER(IFERROR(INDEX(従業員マスタ!$T$7:$T$26,MATCH($C378,従業員マスタ!$A$7:$A$26,0)),"")),IFERROR(INDEX(従業員マスタ!$T$7:$T$26,MATCH($C378,従業員マスタ!$A$7:$A$26,0)),"")&gt;0),ROUND(IFERROR(INDEX(従業員マスタ!$T$7:$T$26,MATCH($C378,従業員マスタ!$A$7:$A$26,0)),"")/IFERROR(INDEX(従業員マスタ!$S$7:$S$26,MATCH($C378,従業員マスタ!$A$7:$A$26,0)),""),2),設定!$B$11))</f>
        <v/>
      </c>
      <c r="R378" s="6"/>
    </row>
    <row r="379" spans="1:18" ht="17.25" x14ac:dyDescent="0.25">
      <c r="A379" s="12"/>
      <c r="B379" s="6"/>
      <c r="C379" s="13" t="str">
        <f>IF($B379="","",IFERROR(INDEX(従業員マスタ!$A$7:$A$26,MATCH($B379,従業員マスタ!$B$7:$B$26,0)),""))</f>
        <v/>
      </c>
      <c r="D379" s="13" t="str">
        <f t="shared" si="45"/>
        <v/>
      </c>
      <c r="E379" s="14"/>
      <c r="F379" s="14"/>
      <c r="G379" s="15"/>
      <c r="H379" s="13" t="str">
        <f t="shared" si="46"/>
        <v/>
      </c>
      <c r="I379" s="16" t="str">
        <f t="shared" si="47"/>
        <v/>
      </c>
      <c r="J379" s="16" t="str">
        <f t="shared" si="48"/>
        <v/>
      </c>
      <c r="K379" s="16" t="str">
        <f t="shared" si="49"/>
        <v/>
      </c>
      <c r="L379" s="16" t="str">
        <f t="shared" si="50"/>
        <v/>
      </c>
      <c r="M379" s="16" t="str">
        <f t="shared" si="51"/>
        <v/>
      </c>
      <c r="N379" s="11"/>
      <c r="O379" s="16" t="str">
        <f t="shared" si="52"/>
        <v/>
      </c>
      <c r="P379" s="8" t="str">
        <f t="shared" si="53"/>
        <v/>
      </c>
      <c r="Q379" s="17" t="str">
        <f>IF($C379="","",IF(AND(ISNUMBER(IFERROR(INDEX(従業員マスタ!$S$7:$S$26,MATCH($C379,従業員マスタ!$A$7:$A$26,0)),"")),IFERROR(INDEX(従業員マスタ!$S$7:$S$26,MATCH($C379,従業員マスタ!$A$7:$A$26,0)),"")&gt;0,ISNUMBER(IFERROR(INDEX(従業員マスタ!$T$7:$T$26,MATCH($C379,従業員マスタ!$A$7:$A$26,0)),"")),IFERROR(INDEX(従業員マスタ!$T$7:$T$26,MATCH($C379,従業員マスタ!$A$7:$A$26,0)),"")&gt;0),ROUND(IFERROR(INDEX(従業員マスタ!$T$7:$T$26,MATCH($C379,従業員マスタ!$A$7:$A$26,0)),"")/IFERROR(INDEX(従業員マスタ!$S$7:$S$26,MATCH($C379,従業員マスタ!$A$7:$A$26,0)),""),2),設定!$B$11))</f>
        <v/>
      </c>
      <c r="R379" s="6"/>
    </row>
    <row r="380" spans="1:18" ht="17.25" x14ac:dyDescent="0.25">
      <c r="A380" s="12"/>
      <c r="B380" s="6"/>
      <c r="C380" s="13" t="str">
        <f>IF($B380="","",IFERROR(INDEX(従業員マスタ!$A$7:$A$26,MATCH($B380,従業員マスタ!$B$7:$B$26,0)),""))</f>
        <v/>
      </c>
      <c r="D380" s="13" t="str">
        <f t="shared" si="45"/>
        <v/>
      </c>
      <c r="E380" s="14"/>
      <c r="F380" s="14"/>
      <c r="G380" s="15"/>
      <c r="H380" s="13" t="str">
        <f t="shared" si="46"/>
        <v/>
      </c>
      <c r="I380" s="16" t="str">
        <f t="shared" si="47"/>
        <v/>
      </c>
      <c r="J380" s="16" t="str">
        <f t="shared" si="48"/>
        <v/>
      </c>
      <c r="K380" s="16" t="str">
        <f t="shared" si="49"/>
        <v/>
      </c>
      <c r="L380" s="16" t="str">
        <f t="shared" si="50"/>
        <v/>
      </c>
      <c r="M380" s="16" t="str">
        <f t="shared" si="51"/>
        <v/>
      </c>
      <c r="N380" s="11"/>
      <c r="O380" s="16" t="str">
        <f t="shared" si="52"/>
        <v/>
      </c>
      <c r="P380" s="8" t="str">
        <f t="shared" si="53"/>
        <v/>
      </c>
      <c r="Q380" s="17" t="str">
        <f>IF($C380="","",IF(AND(ISNUMBER(IFERROR(INDEX(従業員マスタ!$S$7:$S$26,MATCH($C380,従業員マスタ!$A$7:$A$26,0)),"")),IFERROR(INDEX(従業員マスタ!$S$7:$S$26,MATCH($C380,従業員マスタ!$A$7:$A$26,0)),"")&gt;0,ISNUMBER(IFERROR(INDEX(従業員マスタ!$T$7:$T$26,MATCH($C380,従業員マスタ!$A$7:$A$26,0)),"")),IFERROR(INDEX(従業員マスタ!$T$7:$T$26,MATCH($C380,従業員マスタ!$A$7:$A$26,0)),"")&gt;0),ROUND(IFERROR(INDEX(従業員マスタ!$T$7:$T$26,MATCH($C380,従業員マスタ!$A$7:$A$26,0)),"")/IFERROR(INDEX(従業員マスタ!$S$7:$S$26,MATCH($C380,従業員マスタ!$A$7:$A$26,0)),""),2),設定!$B$11))</f>
        <v/>
      </c>
      <c r="R380" s="6"/>
    </row>
    <row r="381" spans="1:18" ht="17.25" x14ac:dyDescent="0.25">
      <c r="A381" s="12"/>
      <c r="B381" s="6"/>
      <c r="C381" s="13" t="str">
        <f>IF($B381="","",IFERROR(INDEX(従業員マスタ!$A$7:$A$26,MATCH($B381,従業員マスタ!$B$7:$B$26,0)),""))</f>
        <v/>
      </c>
      <c r="D381" s="13" t="str">
        <f t="shared" si="45"/>
        <v/>
      </c>
      <c r="E381" s="14"/>
      <c r="F381" s="14"/>
      <c r="G381" s="15"/>
      <c r="H381" s="13" t="str">
        <f t="shared" si="46"/>
        <v/>
      </c>
      <c r="I381" s="16" t="str">
        <f t="shared" si="47"/>
        <v/>
      </c>
      <c r="J381" s="16" t="str">
        <f t="shared" si="48"/>
        <v/>
      </c>
      <c r="K381" s="16" t="str">
        <f t="shared" si="49"/>
        <v/>
      </c>
      <c r="L381" s="16" t="str">
        <f t="shared" si="50"/>
        <v/>
      </c>
      <c r="M381" s="16" t="str">
        <f t="shared" si="51"/>
        <v/>
      </c>
      <c r="N381" s="11"/>
      <c r="O381" s="16" t="str">
        <f t="shared" si="52"/>
        <v/>
      </c>
      <c r="P381" s="8" t="str">
        <f t="shared" si="53"/>
        <v/>
      </c>
      <c r="Q381" s="17" t="str">
        <f>IF($C381="","",IF(AND(ISNUMBER(IFERROR(INDEX(従業員マスタ!$S$7:$S$26,MATCH($C381,従業員マスタ!$A$7:$A$26,0)),"")),IFERROR(INDEX(従業員マスタ!$S$7:$S$26,MATCH($C381,従業員マスタ!$A$7:$A$26,0)),"")&gt;0,ISNUMBER(IFERROR(INDEX(従業員マスタ!$T$7:$T$26,MATCH($C381,従業員マスタ!$A$7:$A$26,0)),"")),IFERROR(INDEX(従業員マスタ!$T$7:$T$26,MATCH($C381,従業員マスタ!$A$7:$A$26,0)),"")&gt;0),ROUND(IFERROR(INDEX(従業員マスタ!$T$7:$T$26,MATCH($C381,従業員マスタ!$A$7:$A$26,0)),"")/IFERROR(INDEX(従業員マスタ!$S$7:$S$26,MATCH($C381,従業員マスタ!$A$7:$A$26,0)),""),2),設定!$B$11))</f>
        <v/>
      </c>
      <c r="R381" s="6"/>
    </row>
    <row r="382" spans="1:18" ht="17.25" x14ac:dyDescent="0.25">
      <c r="A382" s="12"/>
      <c r="B382" s="6"/>
      <c r="C382" s="13" t="str">
        <f>IF($B382="","",IFERROR(INDEX(従業員マスタ!$A$7:$A$26,MATCH($B382,従業員マスタ!$B$7:$B$26,0)),""))</f>
        <v/>
      </c>
      <c r="D382" s="13" t="str">
        <f t="shared" si="45"/>
        <v/>
      </c>
      <c r="E382" s="14"/>
      <c r="F382" s="14"/>
      <c r="G382" s="15"/>
      <c r="H382" s="13" t="str">
        <f t="shared" si="46"/>
        <v/>
      </c>
      <c r="I382" s="16" t="str">
        <f t="shared" si="47"/>
        <v/>
      </c>
      <c r="J382" s="16" t="str">
        <f t="shared" si="48"/>
        <v/>
      </c>
      <c r="K382" s="16" t="str">
        <f t="shared" si="49"/>
        <v/>
      </c>
      <c r="L382" s="16" t="str">
        <f t="shared" si="50"/>
        <v/>
      </c>
      <c r="M382" s="16" t="str">
        <f t="shared" si="51"/>
        <v/>
      </c>
      <c r="N382" s="11"/>
      <c r="O382" s="16" t="str">
        <f t="shared" si="52"/>
        <v/>
      </c>
      <c r="P382" s="8" t="str">
        <f t="shared" si="53"/>
        <v/>
      </c>
      <c r="Q382" s="17" t="str">
        <f>IF($C382="","",IF(AND(ISNUMBER(IFERROR(INDEX(従業員マスタ!$S$7:$S$26,MATCH($C382,従業員マスタ!$A$7:$A$26,0)),"")),IFERROR(INDEX(従業員マスタ!$S$7:$S$26,MATCH($C382,従業員マスタ!$A$7:$A$26,0)),"")&gt;0,ISNUMBER(IFERROR(INDEX(従業員マスタ!$T$7:$T$26,MATCH($C382,従業員マスタ!$A$7:$A$26,0)),"")),IFERROR(INDEX(従業員マスタ!$T$7:$T$26,MATCH($C382,従業員マスタ!$A$7:$A$26,0)),"")&gt;0),ROUND(IFERROR(INDEX(従業員マスタ!$T$7:$T$26,MATCH($C382,従業員マスタ!$A$7:$A$26,0)),"")/IFERROR(INDEX(従業員マスタ!$S$7:$S$26,MATCH($C382,従業員マスタ!$A$7:$A$26,0)),""),2),設定!$B$11))</f>
        <v/>
      </c>
      <c r="R382" s="6"/>
    </row>
    <row r="383" spans="1:18" ht="17.25" x14ac:dyDescent="0.25">
      <c r="A383" s="12"/>
      <c r="B383" s="6"/>
      <c r="C383" s="13" t="str">
        <f>IF($B383="","",IFERROR(INDEX(従業員マスタ!$A$7:$A$26,MATCH($B383,従業員マスタ!$B$7:$B$26,0)),""))</f>
        <v/>
      </c>
      <c r="D383" s="13" t="str">
        <f t="shared" si="45"/>
        <v/>
      </c>
      <c r="E383" s="14"/>
      <c r="F383" s="14"/>
      <c r="G383" s="15"/>
      <c r="H383" s="13" t="str">
        <f t="shared" si="46"/>
        <v/>
      </c>
      <c r="I383" s="16" t="str">
        <f t="shared" si="47"/>
        <v/>
      </c>
      <c r="J383" s="16" t="str">
        <f t="shared" si="48"/>
        <v/>
      </c>
      <c r="K383" s="16" t="str">
        <f t="shared" si="49"/>
        <v/>
      </c>
      <c r="L383" s="16" t="str">
        <f t="shared" si="50"/>
        <v/>
      </c>
      <c r="M383" s="16" t="str">
        <f t="shared" si="51"/>
        <v/>
      </c>
      <c r="N383" s="11"/>
      <c r="O383" s="16" t="str">
        <f t="shared" si="52"/>
        <v/>
      </c>
      <c r="P383" s="8" t="str">
        <f t="shared" si="53"/>
        <v/>
      </c>
      <c r="Q383" s="17" t="str">
        <f>IF($C383="","",IF(AND(ISNUMBER(IFERROR(INDEX(従業員マスタ!$S$7:$S$26,MATCH($C383,従業員マスタ!$A$7:$A$26,0)),"")),IFERROR(INDEX(従業員マスタ!$S$7:$S$26,MATCH($C383,従業員マスタ!$A$7:$A$26,0)),"")&gt;0,ISNUMBER(IFERROR(INDEX(従業員マスタ!$T$7:$T$26,MATCH($C383,従業員マスタ!$A$7:$A$26,0)),"")),IFERROR(INDEX(従業員マスタ!$T$7:$T$26,MATCH($C383,従業員マスタ!$A$7:$A$26,0)),"")&gt;0),ROUND(IFERROR(INDEX(従業員マスタ!$T$7:$T$26,MATCH($C383,従業員マスタ!$A$7:$A$26,0)),"")/IFERROR(INDEX(従業員マスタ!$S$7:$S$26,MATCH($C383,従業員マスタ!$A$7:$A$26,0)),""),2),設定!$B$11))</f>
        <v/>
      </c>
      <c r="R383" s="6"/>
    </row>
    <row r="384" spans="1:18" ht="17.25" x14ac:dyDescent="0.25">
      <c r="A384" s="12"/>
      <c r="B384" s="6"/>
      <c r="C384" s="13" t="str">
        <f>IF($B384="","",IFERROR(INDEX(従業員マスタ!$A$7:$A$26,MATCH($B384,従業員マスタ!$B$7:$B$26,0)),""))</f>
        <v/>
      </c>
      <c r="D384" s="13" t="str">
        <f t="shared" si="45"/>
        <v/>
      </c>
      <c r="E384" s="14"/>
      <c r="F384" s="14"/>
      <c r="G384" s="15"/>
      <c r="H384" s="13" t="str">
        <f t="shared" si="46"/>
        <v/>
      </c>
      <c r="I384" s="16" t="str">
        <f t="shared" si="47"/>
        <v/>
      </c>
      <c r="J384" s="16" t="str">
        <f t="shared" si="48"/>
        <v/>
      </c>
      <c r="K384" s="16" t="str">
        <f t="shared" si="49"/>
        <v/>
      </c>
      <c r="L384" s="16" t="str">
        <f t="shared" si="50"/>
        <v/>
      </c>
      <c r="M384" s="16" t="str">
        <f t="shared" si="51"/>
        <v/>
      </c>
      <c r="N384" s="11"/>
      <c r="O384" s="16" t="str">
        <f t="shared" si="52"/>
        <v/>
      </c>
      <c r="P384" s="8" t="str">
        <f t="shared" si="53"/>
        <v/>
      </c>
      <c r="Q384" s="17" t="str">
        <f>IF($C384="","",IF(AND(ISNUMBER(IFERROR(INDEX(従業員マスタ!$S$7:$S$26,MATCH($C384,従業員マスタ!$A$7:$A$26,0)),"")),IFERROR(INDEX(従業員マスタ!$S$7:$S$26,MATCH($C384,従業員マスタ!$A$7:$A$26,0)),"")&gt;0,ISNUMBER(IFERROR(INDEX(従業員マスタ!$T$7:$T$26,MATCH($C384,従業員マスタ!$A$7:$A$26,0)),"")),IFERROR(INDEX(従業員マスタ!$T$7:$T$26,MATCH($C384,従業員マスタ!$A$7:$A$26,0)),"")&gt;0),ROUND(IFERROR(INDEX(従業員マスタ!$T$7:$T$26,MATCH($C384,従業員マスタ!$A$7:$A$26,0)),"")/IFERROR(INDEX(従業員マスタ!$S$7:$S$26,MATCH($C384,従業員マスタ!$A$7:$A$26,0)),""),2),設定!$B$11))</f>
        <v/>
      </c>
      <c r="R384" s="6"/>
    </row>
    <row r="385" spans="1:18" ht="17.25" x14ac:dyDescent="0.25">
      <c r="A385" s="12"/>
      <c r="B385" s="6"/>
      <c r="C385" s="13" t="str">
        <f>IF($B385="","",IFERROR(INDEX(従業員マスタ!$A$7:$A$26,MATCH($B385,従業員マスタ!$B$7:$B$26,0)),""))</f>
        <v/>
      </c>
      <c r="D385" s="13" t="str">
        <f t="shared" si="45"/>
        <v/>
      </c>
      <c r="E385" s="14"/>
      <c r="F385" s="14"/>
      <c r="G385" s="15"/>
      <c r="H385" s="13" t="str">
        <f t="shared" si="46"/>
        <v/>
      </c>
      <c r="I385" s="16" t="str">
        <f t="shared" si="47"/>
        <v/>
      </c>
      <c r="J385" s="16" t="str">
        <f t="shared" si="48"/>
        <v/>
      </c>
      <c r="K385" s="16" t="str">
        <f t="shared" si="49"/>
        <v/>
      </c>
      <c r="L385" s="16" t="str">
        <f t="shared" si="50"/>
        <v/>
      </c>
      <c r="M385" s="16" t="str">
        <f t="shared" si="51"/>
        <v/>
      </c>
      <c r="N385" s="11"/>
      <c r="O385" s="16" t="str">
        <f t="shared" si="52"/>
        <v/>
      </c>
      <c r="P385" s="8" t="str">
        <f t="shared" si="53"/>
        <v/>
      </c>
      <c r="Q385" s="17" t="str">
        <f>IF($C385="","",IF(AND(ISNUMBER(IFERROR(INDEX(従業員マスタ!$S$7:$S$26,MATCH($C385,従業員マスタ!$A$7:$A$26,0)),"")),IFERROR(INDEX(従業員マスタ!$S$7:$S$26,MATCH($C385,従業員マスタ!$A$7:$A$26,0)),"")&gt;0,ISNUMBER(IFERROR(INDEX(従業員マスタ!$T$7:$T$26,MATCH($C385,従業員マスタ!$A$7:$A$26,0)),"")),IFERROR(INDEX(従業員マスタ!$T$7:$T$26,MATCH($C385,従業員マスタ!$A$7:$A$26,0)),"")&gt;0),ROUND(IFERROR(INDEX(従業員マスタ!$T$7:$T$26,MATCH($C385,従業員マスタ!$A$7:$A$26,0)),"")/IFERROR(INDEX(従業員マスタ!$S$7:$S$26,MATCH($C385,従業員マスタ!$A$7:$A$26,0)),""),2),設定!$B$11))</f>
        <v/>
      </c>
      <c r="R385" s="6"/>
    </row>
    <row r="386" spans="1:18" ht="17.25" x14ac:dyDescent="0.25">
      <c r="A386" s="12"/>
      <c r="B386" s="6"/>
      <c r="C386" s="13" t="str">
        <f>IF($B386="","",IFERROR(INDEX(従業員マスタ!$A$7:$A$26,MATCH($B386,従業員マスタ!$B$7:$B$26,0)),""))</f>
        <v/>
      </c>
      <c r="D386" s="13" t="str">
        <f t="shared" si="45"/>
        <v/>
      </c>
      <c r="E386" s="14"/>
      <c r="F386" s="14"/>
      <c r="G386" s="15"/>
      <c r="H386" s="13" t="str">
        <f t="shared" si="46"/>
        <v/>
      </c>
      <c r="I386" s="16" t="str">
        <f t="shared" si="47"/>
        <v/>
      </c>
      <c r="J386" s="16" t="str">
        <f t="shared" si="48"/>
        <v/>
      </c>
      <c r="K386" s="16" t="str">
        <f t="shared" si="49"/>
        <v/>
      </c>
      <c r="L386" s="16" t="str">
        <f t="shared" si="50"/>
        <v/>
      </c>
      <c r="M386" s="16" t="str">
        <f t="shared" si="51"/>
        <v/>
      </c>
      <c r="N386" s="11"/>
      <c r="O386" s="16" t="str">
        <f t="shared" si="52"/>
        <v/>
      </c>
      <c r="P386" s="8" t="str">
        <f t="shared" si="53"/>
        <v/>
      </c>
      <c r="Q386" s="17" t="str">
        <f>IF($C386="","",IF(AND(ISNUMBER(IFERROR(INDEX(従業員マスタ!$S$7:$S$26,MATCH($C386,従業員マスタ!$A$7:$A$26,0)),"")),IFERROR(INDEX(従業員マスタ!$S$7:$S$26,MATCH($C386,従業員マスタ!$A$7:$A$26,0)),"")&gt;0,ISNUMBER(IFERROR(INDEX(従業員マスタ!$T$7:$T$26,MATCH($C386,従業員マスタ!$A$7:$A$26,0)),"")),IFERROR(INDEX(従業員マスタ!$T$7:$T$26,MATCH($C386,従業員マスタ!$A$7:$A$26,0)),"")&gt;0),ROUND(IFERROR(INDEX(従業員マスタ!$T$7:$T$26,MATCH($C386,従業員マスタ!$A$7:$A$26,0)),"")/IFERROR(INDEX(従業員マスタ!$S$7:$S$26,MATCH($C386,従業員マスタ!$A$7:$A$26,0)),""),2),設定!$B$11))</f>
        <v/>
      </c>
      <c r="R386" s="6"/>
    </row>
    <row r="387" spans="1:18" ht="17.25" x14ac:dyDescent="0.25">
      <c r="A387" s="12"/>
      <c r="B387" s="6"/>
      <c r="C387" s="13" t="str">
        <f>IF($B387="","",IFERROR(INDEX(従業員マスタ!$A$7:$A$26,MATCH($B387,従業員マスタ!$B$7:$B$26,0)),""))</f>
        <v/>
      </c>
      <c r="D387" s="13" t="str">
        <f t="shared" si="45"/>
        <v/>
      </c>
      <c r="E387" s="14"/>
      <c r="F387" s="14"/>
      <c r="G387" s="15"/>
      <c r="H387" s="13" t="str">
        <f t="shared" si="46"/>
        <v/>
      </c>
      <c r="I387" s="16" t="str">
        <f t="shared" si="47"/>
        <v/>
      </c>
      <c r="J387" s="16" t="str">
        <f t="shared" si="48"/>
        <v/>
      </c>
      <c r="K387" s="16" t="str">
        <f t="shared" si="49"/>
        <v/>
      </c>
      <c r="L387" s="16" t="str">
        <f t="shared" si="50"/>
        <v/>
      </c>
      <c r="M387" s="16" t="str">
        <f t="shared" si="51"/>
        <v/>
      </c>
      <c r="N387" s="11"/>
      <c r="O387" s="16" t="str">
        <f t="shared" si="52"/>
        <v/>
      </c>
      <c r="P387" s="8" t="str">
        <f t="shared" si="53"/>
        <v/>
      </c>
      <c r="Q387" s="17" t="str">
        <f>IF($C387="","",IF(AND(ISNUMBER(IFERROR(INDEX(従業員マスタ!$S$7:$S$26,MATCH($C387,従業員マスタ!$A$7:$A$26,0)),"")),IFERROR(INDEX(従業員マスタ!$S$7:$S$26,MATCH($C387,従業員マスタ!$A$7:$A$26,0)),"")&gt;0,ISNUMBER(IFERROR(INDEX(従業員マスタ!$T$7:$T$26,MATCH($C387,従業員マスタ!$A$7:$A$26,0)),"")),IFERROR(INDEX(従業員マスタ!$T$7:$T$26,MATCH($C387,従業員マスタ!$A$7:$A$26,0)),"")&gt;0),ROUND(IFERROR(INDEX(従業員マスタ!$T$7:$T$26,MATCH($C387,従業員マスタ!$A$7:$A$26,0)),"")/IFERROR(INDEX(従業員マスタ!$S$7:$S$26,MATCH($C387,従業員マスタ!$A$7:$A$26,0)),""),2),設定!$B$11))</f>
        <v/>
      </c>
      <c r="R387" s="6"/>
    </row>
    <row r="388" spans="1:18" ht="17.25" x14ac:dyDescent="0.25">
      <c r="A388" s="12"/>
      <c r="B388" s="6"/>
      <c r="C388" s="13" t="str">
        <f>IF($B388="","",IFERROR(INDEX(従業員マスタ!$A$7:$A$26,MATCH($B388,従業員マスタ!$B$7:$B$26,0)),""))</f>
        <v/>
      </c>
      <c r="D388" s="13" t="str">
        <f t="shared" si="45"/>
        <v/>
      </c>
      <c r="E388" s="14"/>
      <c r="F388" s="14"/>
      <c r="G388" s="15"/>
      <c r="H388" s="13" t="str">
        <f t="shared" si="46"/>
        <v/>
      </c>
      <c r="I388" s="16" t="str">
        <f t="shared" si="47"/>
        <v/>
      </c>
      <c r="J388" s="16" t="str">
        <f t="shared" si="48"/>
        <v/>
      </c>
      <c r="K388" s="16" t="str">
        <f t="shared" si="49"/>
        <v/>
      </c>
      <c r="L388" s="16" t="str">
        <f t="shared" si="50"/>
        <v/>
      </c>
      <c r="M388" s="16" t="str">
        <f t="shared" si="51"/>
        <v/>
      </c>
      <c r="N388" s="11"/>
      <c r="O388" s="16" t="str">
        <f t="shared" si="52"/>
        <v/>
      </c>
      <c r="P388" s="8" t="str">
        <f t="shared" si="53"/>
        <v/>
      </c>
      <c r="Q388" s="17" t="str">
        <f>IF($C388="","",IF(AND(ISNUMBER(IFERROR(INDEX(従業員マスタ!$S$7:$S$26,MATCH($C388,従業員マスタ!$A$7:$A$26,0)),"")),IFERROR(INDEX(従業員マスタ!$S$7:$S$26,MATCH($C388,従業員マスタ!$A$7:$A$26,0)),"")&gt;0,ISNUMBER(IFERROR(INDEX(従業員マスタ!$T$7:$T$26,MATCH($C388,従業員マスタ!$A$7:$A$26,0)),"")),IFERROR(INDEX(従業員マスタ!$T$7:$T$26,MATCH($C388,従業員マスタ!$A$7:$A$26,0)),"")&gt;0),ROUND(IFERROR(INDEX(従業員マスタ!$T$7:$T$26,MATCH($C388,従業員マスタ!$A$7:$A$26,0)),"")/IFERROR(INDEX(従業員マスタ!$S$7:$S$26,MATCH($C388,従業員マスタ!$A$7:$A$26,0)),""),2),設定!$B$11))</f>
        <v/>
      </c>
      <c r="R388" s="6"/>
    </row>
    <row r="389" spans="1:18" ht="17.25" x14ac:dyDescent="0.25">
      <c r="A389" s="12"/>
      <c r="B389" s="6"/>
      <c r="C389" s="13" t="str">
        <f>IF($B389="","",IFERROR(INDEX(従業員マスタ!$A$7:$A$26,MATCH($B389,従業員マスタ!$B$7:$B$26,0)),""))</f>
        <v/>
      </c>
      <c r="D389" s="13" t="str">
        <f t="shared" si="45"/>
        <v/>
      </c>
      <c r="E389" s="14"/>
      <c r="F389" s="14"/>
      <c r="G389" s="15"/>
      <c r="H389" s="13" t="str">
        <f t="shared" si="46"/>
        <v/>
      </c>
      <c r="I389" s="16" t="str">
        <f t="shared" si="47"/>
        <v/>
      </c>
      <c r="J389" s="16" t="str">
        <f t="shared" si="48"/>
        <v/>
      </c>
      <c r="K389" s="16" t="str">
        <f t="shared" si="49"/>
        <v/>
      </c>
      <c r="L389" s="16" t="str">
        <f t="shared" si="50"/>
        <v/>
      </c>
      <c r="M389" s="16" t="str">
        <f t="shared" si="51"/>
        <v/>
      </c>
      <c r="N389" s="11"/>
      <c r="O389" s="16" t="str">
        <f t="shared" si="52"/>
        <v/>
      </c>
      <c r="P389" s="8" t="str">
        <f t="shared" si="53"/>
        <v/>
      </c>
      <c r="Q389" s="17" t="str">
        <f>IF($C389="","",IF(AND(ISNUMBER(IFERROR(INDEX(従業員マスタ!$S$7:$S$26,MATCH($C389,従業員マスタ!$A$7:$A$26,0)),"")),IFERROR(INDEX(従業員マスタ!$S$7:$S$26,MATCH($C389,従業員マスタ!$A$7:$A$26,0)),"")&gt;0,ISNUMBER(IFERROR(INDEX(従業員マスタ!$T$7:$T$26,MATCH($C389,従業員マスタ!$A$7:$A$26,0)),"")),IFERROR(INDEX(従業員マスタ!$T$7:$T$26,MATCH($C389,従業員マスタ!$A$7:$A$26,0)),"")&gt;0),ROUND(IFERROR(INDEX(従業員マスタ!$T$7:$T$26,MATCH($C389,従業員マスタ!$A$7:$A$26,0)),"")/IFERROR(INDEX(従業員マスタ!$S$7:$S$26,MATCH($C389,従業員マスタ!$A$7:$A$26,0)),""),2),設定!$B$11))</f>
        <v/>
      </c>
      <c r="R389" s="6"/>
    </row>
    <row r="390" spans="1:18" ht="17.25" x14ac:dyDescent="0.25">
      <c r="A390" s="12"/>
      <c r="B390" s="6"/>
      <c r="C390" s="13" t="str">
        <f>IF($B390="","",IFERROR(INDEX(従業員マスタ!$A$7:$A$26,MATCH($B390,従業員マスタ!$B$7:$B$26,0)),""))</f>
        <v/>
      </c>
      <c r="D390" s="13" t="str">
        <f t="shared" si="45"/>
        <v/>
      </c>
      <c r="E390" s="14"/>
      <c r="F390" s="14"/>
      <c r="G390" s="15"/>
      <c r="H390" s="13" t="str">
        <f t="shared" si="46"/>
        <v/>
      </c>
      <c r="I390" s="16" t="str">
        <f t="shared" si="47"/>
        <v/>
      </c>
      <c r="J390" s="16" t="str">
        <f t="shared" si="48"/>
        <v/>
      </c>
      <c r="K390" s="16" t="str">
        <f t="shared" si="49"/>
        <v/>
      </c>
      <c r="L390" s="16" t="str">
        <f t="shared" si="50"/>
        <v/>
      </c>
      <c r="M390" s="16" t="str">
        <f t="shared" si="51"/>
        <v/>
      </c>
      <c r="N390" s="11"/>
      <c r="O390" s="16" t="str">
        <f t="shared" si="52"/>
        <v/>
      </c>
      <c r="P390" s="8" t="str">
        <f t="shared" si="53"/>
        <v/>
      </c>
      <c r="Q390" s="17" t="str">
        <f>IF($C390="","",IF(AND(ISNUMBER(IFERROR(INDEX(従業員マスタ!$S$7:$S$26,MATCH($C390,従業員マスタ!$A$7:$A$26,0)),"")),IFERROR(INDEX(従業員マスタ!$S$7:$S$26,MATCH($C390,従業員マスタ!$A$7:$A$26,0)),"")&gt;0,ISNUMBER(IFERROR(INDEX(従業員マスタ!$T$7:$T$26,MATCH($C390,従業員マスタ!$A$7:$A$26,0)),"")),IFERROR(INDEX(従業員マスタ!$T$7:$T$26,MATCH($C390,従業員マスタ!$A$7:$A$26,0)),"")&gt;0),ROUND(IFERROR(INDEX(従業員マスタ!$T$7:$T$26,MATCH($C390,従業員マスタ!$A$7:$A$26,0)),"")/IFERROR(INDEX(従業員マスタ!$S$7:$S$26,MATCH($C390,従業員マスタ!$A$7:$A$26,0)),""),2),設定!$B$11))</f>
        <v/>
      </c>
      <c r="R390" s="6"/>
    </row>
    <row r="391" spans="1:18" ht="17.25" x14ac:dyDescent="0.25">
      <c r="A391" s="12"/>
      <c r="B391" s="6"/>
      <c r="C391" s="13" t="str">
        <f>IF($B391="","",IFERROR(INDEX(従業員マスタ!$A$7:$A$26,MATCH($B391,従業員マスタ!$B$7:$B$26,0)),""))</f>
        <v/>
      </c>
      <c r="D391" s="13" t="str">
        <f t="shared" ref="D391:D454" si="54">IF($A391="","",CHOOSE(WEEKDAY($A391),"日","月","火","水","木","金","土"))</f>
        <v/>
      </c>
      <c r="E391" s="14"/>
      <c r="F391" s="14"/>
      <c r="G391" s="15"/>
      <c r="H391" s="13" t="str">
        <f t="shared" ref="H391:H454" si="55">IF(OR($E391="",$F391=""),"",IF($F391&lt;$E391,1,0))</f>
        <v/>
      </c>
      <c r="I391" s="16" t="str">
        <f t="shared" ref="I391:I454" si="56">IF(OR($E391="",$F391=""),"",ROUND(($F391+$H391-$E391)*24-IF($G391="",0,$G391)/60,2))</f>
        <v/>
      </c>
      <c r="J391" s="16" t="str">
        <f t="shared" ref="J391:J454" si="57">IF($I391="","",IF($N391="法定休日",0,MIN($I391,$Q391)))</f>
        <v/>
      </c>
      <c r="K391" s="16" t="str">
        <f t="shared" ref="K391:K454" si="58">IF($I391="","",IF($N391="法定休日",0,MIN(MAX($I391-$Q391,0),MAX(8-$Q391,0))))</f>
        <v/>
      </c>
      <c r="L391" s="16" t="str">
        <f t="shared" ref="L391:L454" si="59">IF($I391="","",IF($N391="法定休日",0,MAX($I391-MAX($Q391,8),0)))</f>
        <v/>
      </c>
      <c r="M391" s="16" t="str">
        <f t="shared" ref="M391:M454" si="60">IF(OR($E391="",$F391=""),"",ROUND(MAX(0,MIN($F391+$H391,29/24)-MAX($E391,22/24))*24,2))</f>
        <v/>
      </c>
      <c r="N391" s="11"/>
      <c r="O391" s="16" t="str">
        <f t="shared" ref="O391:O454" si="61">IF($I391="","",IF($N391="法定休日",$I391,0))</f>
        <v/>
      </c>
      <c r="P391" s="8" t="str">
        <f t="shared" ref="P391:P454" si="62">IF(OR($C391="",$A391=""),"",$C391&amp;"-"&amp;TEXT($A391,"yyyymmdd"))</f>
        <v/>
      </c>
      <c r="Q391" s="17" t="str">
        <f>IF($C391="","",IF(AND(ISNUMBER(IFERROR(INDEX(従業員マスタ!$S$7:$S$26,MATCH($C391,従業員マスタ!$A$7:$A$26,0)),"")),IFERROR(INDEX(従業員マスタ!$S$7:$S$26,MATCH($C391,従業員マスタ!$A$7:$A$26,0)),"")&gt;0,ISNUMBER(IFERROR(INDEX(従業員マスタ!$T$7:$T$26,MATCH($C391,従業員マスタ!$A$7:$A$26,0)),"")),IFERROR(INDEX(従業員マスタ!$T$7:$T$26,MATCH($C391,従業員マスタ!$A$7:$A$26,0)),"")&gt;0),ROUND(IFERROR(INDEX(従業員マスタ!$T$7:$T$26,MATCH($C391,従業員マスタ!$A$7:$A$26,0)),"")/IFERROR(INDEX(従業員マスタ!$S$7:$S$26,MATCH($C391,従業員マスタ!$A$7:$A$26,0)),""),2),設定!$B$11))</f>
        <v/>
      </c>
      <c r="R391" s="6"/>
    </row>
    <row r="392" spans="1:18" ht="17.25" x14ac:dyDescent="0.25">
      <c r="A392" s="12"/>
      <c r="B392" s="6"/>
      <c r="C392" s="13" t="str">
        <f>IF($B392="","",IFERROR(INDEX(従業員マスタ!$A$7:$A$26,MATCH($B392,従業員マスタ!$B$7:$B$26,0)),""))</f>
        <v/>
      </c>
      <c r="D392" s="13" t="str">
        <f t="shared" si="54"/>
        <v/>
      </c>
      <c r="E392" s="14"/>
      <c r="F392" s="14"/>
      <c r="G392" s="15"/>
      <c r="H392" s="13" t="str">
        <f t="shared" si="55"/>
        <v/>
      </c>
      <c r="I392" s="16" t="str">
        <f t="shared" si="56"/>
        <v/>
      </c>
      <c r="J392" s="16" t="str">
        <f t="shared" si="57"/>
        <v/>
      </c>
      <c r="K392" s="16" t="str">
        <f t="shared" si="58"/>
        <v/>
      </c>
      <c r="L392" s="16" t="str">
        <f t="shared" si="59"/>
        <v/>
      </c>
      <c r="M392" s="16" t="str">
        <f t="shared" si="60"/>
        <v/>
      </c>
      <c r="N392" s="11"/>
      <c r="O392" s="16" t="str">
        <f t="shared" si="61"/>
        <v/>
      </c>
      <c r="P392" s="8" t="str">
        <f t="shared" si="62"/>
        <v/>
      </c>
      <c r="Q392" s="17" t="str">
        <f>IF($C392="","",IF(AND(ISNUMBER(IFERROR(INDEX(従業員マスタ!$S$7:$S$26,MATCH($C392,従業員マスタ!$A$7:$A$26,0)),"")),IFERROR(INDEX(従業員マスタ!$S$7:$S$26,MATCH($C392,従業員マスタ!$A$7:$A$26,0)),"")&gt;0,ISNUMBER(IFERROR(INDEX(従業員マスタ!$T$7:$T$26,MATCH($C392,従業員マスタ!$A$7:$A$26,0)),"")),IFERROR(INDEX(従業員マスタ!$T$7:$T$26,MATCH($C392,従業員マスタ!$A$7:$A$26,0)),"")&gt;0),ROUND(IFERROR(INDEX(従業員マスタ!$T$7:$T$26,MATCH($C392,従業員マスタ!$A$7:$A$26,0)),"")/IFERROR(INDEX(従業員マスタ!$S$7:$S$26,MATCH($C392,従業員マスタ!$A$7:$A$26,0)),""),2),設定!$B$11))</f>
        <v/>
      </c>
      <c r="R392" s="6"/>
    </row>
    <row r="393" spans="1:18" ht="17.25" x14ac:dyDescent="0.25">
      <c r="A393" s="12"/>
      <c r="B393" s="6"/>
      <c r="C393" s="13" t="str">
        <f>IF($B393="","",IFERROR(INDEX(従業員マスタ!$A$7:$A$26,MATCH($B393,従業員マスタ!$B$7:$B$26,0)),""))</f>
        <v/>
      </c>
      <c r="D393" s="13" t="str">
        <f t="shared" si="54"/>
        <v/>
      </c>
      <c r="E393" s="14"/>
      <c r="F393" s="14"/>
      <c r="G393" s="15"/>
      <c r="H393" s="13" t="str">
        <f t="shared" si="55"/>
        <v/>
      </c>
      <c r="I393" s="16" t="str">
        <f t="shared" si="56"/>
        <v/>
      </c>
      <c r="J393" s="16" t="str">
        <f t="shared" si="57"/>
        <v/>
      </c>
      <c r="K393" s="16" t="str">
        <f t="shared" si="58"/>
        <v/>
      </c>
      <c r="L393" s="16" t="str">
        <f t="shared" si="59"/>
        <v/>
      </c>
      <c r="M393" s="16" t="str">
        <f t="shared" si="60"/>
        <v/>
      </c>
      <c r="N393" s="11"/>
      <c r="O393" s="16" t="str">
        <f t="shared" si="61"/>
        <v/>
      </c>
      <c r="P393" s="8" t="str">
        <f t="shared" si="62"/>
        <v/>
      </c>
      <c r="Q393" s="17" t="str">
        <f>IF($C393="","",IF(AND(ISNUMBER(IFERROR(INDEX(従業員マスタ!$S$7:$S$26,MATCH($C393,従業員マスタ!$A$7:$A$26,0)),"")),IFERROR(INDEX(従業員マスタ!$S$7:$S$26,MATCH($C393,従業員マスタ!$A$7:$A$26,0)),"")&gt;0,ISNUMBER(IFERROR(INDEX(従業員マスタ!$T$7:$T$26,MATCH($C393,従業員マスタ!$A$7:$A$26,0)),"")),IFERROR(INDEX(従業員マスタ!$T$7:$T$26,MATCH($C393,従業員マスタ!$A$7:$A$26,0)),"")&gt;0),ROUND(IFERROR(INDEX(従業員マスタ!$T$7:$T$26,MATCH($C393,従業員マスタ!$A$7:$A$26,0)),"")/IFERROR(INDEX(従業員マスタ!$S$7:$S$26,MATCH($C393,従業員マスタ!$A$7:$A$26,0)),""),2),設定!$B$11))</f>
        <v/>
      </c>
      <c r="R393" s="6"/>
    </row>
    <row r="394" spans="1:18" ht="17.25" x14ac:dyDescent="0.25">
      <c r="A394" s="12"/>
      <c r="B394" s="6"/>
      <c r="C394" s="13" t="str">
        <f>IF($B394="","",IFERROR(INDEX(従業員マスタ!$A$7:$A$26,MATCH($B394,従業員マスタ!$B$7:$B$26,0)),""))</f>
        <v/>
      </c>
      <c r="D394" s="13" t="str">
        <f t="shared" si="54"/>
        <v/>
      </c>
      <c r="E394" s="14"/>
      <c r="F394" s="14"/>
      <c r="G394" s="15"/>
      <c r="H394" s="13" t="str">
        <f t="shared" si="55"/>
        <v/>
      </c>
      <c r="I394" s="16" t="str">
        <f t="shared" si="56"/>
        <v/>
      </c>
      <c r="J394" s="16" t="str">
        <f t="shared" si="57"/>
        <v/>
      </c>
      <c r="K394" s="16" t="str">
        <f t="shared" si="58"/>
        <v/>
      </c>
      <c r="L394" s="16" t="str">
        <f t="shared" si="59"/>
        <v/>
      </c>
      <c r="M394" s="16" t="str">
        <f t="shared" si="60"/>
        <v/>
      </c>
      <c r="N394" s="11"/>
      <c r="O394" s="16" t="str">
        <f t="shared" si="61"/>
        <v/>
      </c>
      <c r="P394" s="8" t="str">
        <f t="shared" si="62"/>
        <v/>
      </c>
      <c r="Q394" s="17" t="str">
        <f>IF($C394="","",IF(AND(ISNUMBER(IFERROR(INDEX(従業員マスタ!$S$7:$S$26,MATCH($C394,従業員マスタ!$A$7:$A$26,0)),"")),IFERROR(INDEX(従業員マスタ!$S$7:$S$26,MATCH($C394,従業員マスタ!$A$7:$A$26,0)),"")&gt;0,ISNUMBER(IFERROR(INDEX(従業員マスタ!$T$7:$T$26,MATCH($C394,従業員マスタ!$A$7:$A$26,0)),"")),IFERROR(INDEX(従業員マスタ!$T$7:$T$26,MATCH($C394,従業員マスタ!$A$7:$A$26,0)),"")&gt;0),ROUND(IFERROR(INDEX(従業員マスタ!$T$7:$T$26,MATCH($C394,従業員マスタ!$A$7:$A$26,0)),"")/IFERROR(INDEX(従業員マスタ!$S$7:$S$26,MATCH($C394,従業員マスタ!$A$7:$A$26,0)),""),2),設定!$B$11))</f>
        <v/>
      </c>
      <c r="R394" s="6"/>
    </row>
    <row r="395" spans="1:18" ht="17.25" x14ac:dyDescent="0.25">
      <c r="A395" s="12"/>
      <c r="B395" s="6"/>
      <c r="C395" s="13" t="str">
        <f>IF($B395="","",IFERROR(INDEX(従業員マスタ!$A$7:$A$26,MATCH($B395,従業員マスタ!$B$7:$B$26,0)),""))</f>
        <v/>
      </c>
      <c r="D395" s="13" t="str">
        <f t="shared" si="54"/>
        <v/>
      </c>
      <c r="E395" s="14"/>
      <c r="F395" s="14"/>
      <c r="G395" s="15"/>
      <c r="H395" s="13" t="str">
        <f t="shared" si="55"/>
        <v/>
      </c>
      <c r="I395" s="16" t="str">
        <f t="shared" si="56"/>
        <v/>
      </c>
      <c r="J395" s="16" t="str">
        <f t="shared" si="57"/>
        <v/>
      </c>
      <c r="K395" s="16" t="str">
        <f t="shared" si="58"/>
        <v/>
      </c>
      <c r="L395" s="16" t="str">
        <f t="shared" si="59"/>
        <v/>
      </c>
      <c r="M395" s="16" t="str">
        <f t="shared" si="60"/>
        <v/>
      </c>
      <c r="N395" s="11"/>
      <c r="O395" s="16" t="str">
        <f t="shared" si="61"/>
        <v/>
      </c>
      <c r="P395" s="8" t="str">
        <f t="shared" si="62"/>
        <v/>
      </c>
      <c r="Q395" s="17" t="str">
        <f>IF($C395="","",IF(AND(ISNUMBER(IFERROR(INDEX(従業員マスタ!$S$7:$S$26,MATCH($C395,従業員マスタ!$A$7:$A$26,0)),"")),IFERROR(INDEX(従業員マスタ!$S$7:$S$26,MATCH($C395,従業員マスタ!$A$7:$A$26,0)),"")&gt;0,ISNUMBER(IFERROR(INDEX(従業員マスタ!$T$7:$T$26,MATCH($C395,従業員マスタ!$A$7:$A$26,0)),"")),IFERROR(INDEX(従業員マスタ!$T$7:$T$26,MATCH($C395,従業員マスタ!$A$7:$A$26,0)),"")&gt;0),ROUND(IFERROR(INDEX(従業員マスタ!$T$7:$T$26,MATCH($C395,従業員マスタ!$A$7:$A$26,0)),"")/IFERROR(INDEX(従業員マスタ!$S$7:$S$26,MATCH($C395,従業員マスタ!$A$7:$A$26,0)),""),2),設定!$B$11))</f>
        <v/>
      </c>
      <c r="R395" s="6"/>
    </row>
    <row r="396" spans="1:18" ht="17.25" x14ac:dyDescent="0.25">
      <c r="A396" s="12"/>
      <c r="B396" s="6"/>
      <c r="C396" s="13" t="str">
        <f>IF($B396="","",IFERROR(INDEX(従業員マスタ!$A$7:$A$26,MATCH($B396,従業員マスタ!$B$7:$B$26,0)),""))</f>
        <v/>
      </c>
      <c r="D396" s="13" t="str">
        <f t="shared" si="54"/>
        <v/>
      </c>
      <c r="E396" s="14"/>
      <c r="F396" s="14"/>
      <c r="G396" s="15"/>
      <c r="H396" s="13" t="str">
        <f t="shared" si="55"/>
        <v/>
      </c>
      <c r="I396" s="16" t="str">
        <f t="shared" si="56"/>
        <v/>
      </c>
      <c r="J396" s="16" t="str">
        <f t="shared" si="57"/>
        <v/>
      </c>
      <c r="K396" s="16" t="str">
        <f t="shared" si="58"/>
        <v/>
      </c>
      <c r="L396" s="16" t="str">
        <f t="shared" si="59"/>
        <v/>
      </c>
      <c r="M396" s="16" t="str">
        <f t="shared" si="60"/>
        <v/>
      </c>
      <c r="N396" s="11"/>
      <c r="O396" s="16" t="str">
        <f t="shared" si="61"/>
        <v/>
      </c>
      <c r="P396" s="8" t="str">
        <f t="shared" si="62"/>
        <v/>
      </c>
      <c r="Q396" s="17" t="str">
        <f>IF($C396="","",IF(AND(ISNUMBER(IFERROR(INDEX(従業員マスタ!$S$7:$S$26,MATCH($C396,従業員マスタ!$A$7:$A$26,0)),"")),IFERROR(INDEX(従業員マスタ!$S$7:$S$26,MATCH($C396,従業員マスタ!$A$7:$A$26,0)),"")&gt;0,ISNUMBER(IFERROR(INDEX(従業員マスタ!$T$7:$T$26,MATCH($C396,従業員マスタ!$A$7:$A$26,0)),"")),IFERROR(INDEX(従業員マスタ!$T$7:$T$26,MATCH($C396,従業員マスタ!$A$7:$A$26,0)),"")&gt;0),ROUND(IFERROR(INDEX(従業員マスタ!$T$7:$T$26,MATCH($C396,従業員マスタ!$A$7:$A$26,0)),"")/IFERROR(INDEX(従業員マスタ!$S$7:$S$26,MATCH($C396,従業員マスタ!$A$7:$A$26,0)),""),2),設定!$B$11))</f>
        <v/>
      </c>
      <c r="R396" s="6"/>
    </row>
    <row r="397" spans="1:18" ht="17.25" x14ac:dyDescent="0.25">
      <c r="A397" s="12"/>
      <c r="B397" s="6"/>
      <c r="C397" s="13" t="str">
        <f>IF($B397="","",IFERROR(INDEX(従業員マスタ!$A$7:$A$26,MATCH($B397,従業員マスタ!$B$7:$B$26,0)),""))</f>
        <v/>
      </c>
      <c r="D397" s="13" t="str">
        <f t="shared" si="54"/>
        <v/>
      </c>
      <c r="E397" s="14"/>
      <c r="F397" s="14"/>
      <c r="G397" s="15"/>
      <c r="H397" s="13" t="str">
        <f t="shared" si="55"/>
        <v/>
      </c>
      <c r="I397" s="16" t="str">
        <f t="shared" si="56"/>
        <v/>
      </c>
      <c r="J397" s="16" t="str">
        <f t="shared" si="57"/>
        <v/>
      </c>
      <c r="K397" s="16" t="str">
        <f t="shared" si="58"/>
        <v/>
      </c>
      <c r="L397" s="16" t="str">
        <f t="shared" si="59"/>
        <v/>
      </c>
      <c r="M397" s="16" t="str">
        <f t="shared" si="60"/>
        <v/>
      </c>
      <c r="N397" s="11"/>
      <c r="O397" s="16" t="str">
        <f t="shared" si="61"/>
        <v/>
      </c>
      <c r="P397" s="8" t="str">
        <f t="shared" si="62"/>
        <v/>
      </c>
      <c r="Q397" s="17" t="str">
        <f>IF($C397="","",IF(AND(ISNUMBER(IFERROR(INDEX(従業員マスタ!$S$7:$S$26,MATCH($C397,従業員マスタ!$A$7:$A$26,0)),"")),IFERROR(INDEX(従業員マスタ!$S$7:$S$26,MATCH($C397,従業員マスタ!$A$7:$A$26,0)),"")&gt;0,ISNUMBER(IFERROR(INDEX(従業員マスタ!$T$7:$T$26,MATCH($C397,従業員マスタ!$A$7:$A$26,0)),"")),IFERROR(INDEX(従業員マスタ!$T$7:$T$26,MATCH($C397,従業員マスタ!$A$7:$A$26,0)),"")&gt;0),ROUND(IFERROR(INDEX(従業員マスタ!$T$7:$T$26,MATCH($C397,従業員マスタ!$A$7:$A$26,0)),"")/IFERROR(INDEX(従業員マスタ!$S$7:$S$26,MATCH($C397,従業員マスタ!$A$7:$A$26,0)),""),2),設定!$B$11))</f>
        <v/>
      </c>
      <c r="R397" s="6"/>
    </row>
    <row r="398" spans="1:18" ht="17.25" x14ac:dyDescent="0.25">
      <c r="A398" s="12"/>
      <c r="B398" s="6"/>
      <c r="C398" s="13" t="str">
        <f>IF($B398="","",IFERROR(INDEX(従業員マスタ!$A$7:$A$26,MATCH($B398,従業員マスタ!$B$7:$B$26,0)),""))</f>
        <v/>
      </c>
      <c r="D398" s="13" t="str">
        <f t="shared" si="54"/>
        <v/>
      </c>
      <c r="E398" s="14"/>
      <c r="F398" s="14"/>
      <c r="G398" s="15"/>
      <c r="H398" s="13" t="str">
        <f t="shared" si="55"/>
        <v/>
      </c>
      <c r="I398" s="16" t="str">
        <f t="shared" si="56"/>
        <v/>
      </c>
      <c r="J398" s="16" t="str">
        <f t="shared" si="57"/>
        <v/>
      </c>
      <c r="K398" s="16" t="str">
        <f t="shared" si="58"/>
        <v/>
      </c>
      <c r="L398" s="16" t="str">
        <f t="shared" si="59"/>
        <v/>
      </c>
      <c r="M398" s="16" t="str">
        <f t="shared" si="60"/>
        <v/>
      </c>
      <c r="N398" s="11"/>
      <c r="O398" s="16" t="str">
        <f t="shared" si="61"/>
        <v/>
      </c>
      <c r="P398" s="8" t="str">
        <f t="shared" si="62"/>
        <v/>
      </c>
      <c r="Q398" s="17" t="str">
        <f>IF($C398="","",IF(AND(ISNUMBER(IFERROR(INDEX(従業員マスタ!$S$7:$S$26,MATCH($C398,従業員マスタ!$A$7:$A$26,0)),"")),IFERROR(INDEX(従業員マスタ!$S$7:$S$26,MATCH($C398,従業員マスタ!$A$7:$A$26,0)),"")&gt;0,ISNUMBER(IFERROR(INDEX(従業員マスタ!$T$7:$T$26,MATCH($C398,従業員マスタ!$A$7:$A$26,0)),"")),IFERROR(INDEX(従業員マスタ!$T$7:$T$26,MATCH($C398,従業員マスタ!$A$7:$A$26,0)),"")&gt;0),ROUND(IFERROR(INDEX(従業員マスタ!$T$7:$T$26,MATCH($C398,従業員マスタ!$A$7:$A$26,0)),"")/IFERROR(INDEX(従業員マスタ!$S$7:$S$26,MATCH($C398,従業員マスタ!$A$7:$A$26,0)),""),2),設定!$B$11))</f>
        <v/>
      </c>
      <c r="R398" s="6"/>
    </row>
    <row r="399" spans="1:18" ht="17.25" x14ac:dyDescent="0.25">
      <c r="A399" s="12"/>
      <c r="B399" s="6"/>
      <c r="C399" s="13" t="str">
        <f>IF($B399="","",IFERROR(INDEX(従業員マスタ!$A$7:$A$26,MATCH($B399,従業員マスタ!$B$7:$B$26,0)),""))</f>
        <v/>
      </c>
      <c r="D399" s="13" t="str">
        <f t="shared" si="54"/>
        <v/>
      </c>
      <c r="E399" s="14"/>
      <c r="F399" s="14"/>
      <c r="G399" s="15"/>
      <c r="H399" s="13" t="str">
        <f t="shared" si="55"/>
        <v/>
      </c>
      <c r="I399" s="16" t="str">
        <f t="shared" si="56"/>
        <v/>
      </c>
      <c r="J399" s="16" t="str">
        <f t="shared" si="57"/>
        <v/>
      </c>
      <c r="K399" s="16" t="str">
        <f t="shared" si="58"/>
        <v/>
      </c>
      <c r="L399" s="16" t="str">
        <f t="shared" si="59"/>
        <v/>
      </c>
      <c r="M399" s="16" t="str">
        <f t="shared" si="60"/>
        <v/>
      </c>
      <c r="N399" s="11"/>
      <c r="O399" s="16" t="str">
        <f t="shared" si="61"/>
        <v/>
      </c>
      <c r="P399" s="8" t="str">
        <f t="shared" si="62"/>
        <v/>
      </c>
      <c r="Q399" s="17" t="str">
        <f>IF($C399="","",IF(AND(ISNUMBER(IFERROR(INDEX(従業員マスタ!$S$7:$S$26,MATCH($C399,従業員マスタ!$A$7:$A$26,0)),"")),IFERROR(INDEX(従業員マスタ!$S$7:$S$26,MATCH($C399,従業員マスタ!$A$7:$A$26,0)),"")&gt;0,ISNUMBER(IFERROR(INDEX(従業員マスタ!$T$7:$T$26,MATCH($C399,従業員マスタ!$A$7:$A$26,0)),"")),IFERROR(INDEX(従業員マスタ!$T$7:$T$26,MATCH($C399,従業員マスタ!$A$7:$A$26,0)),"")&gt;0),ROUND(IFERROR(INDEX(従業員マスタ!$T$7:$T$26,MATCH($C399,従業員マスタ!$A$7:$A$26,0)),"")/IFERROR(INDEX(従業員マスタ!$S$7:$S$26,MATCH($C399,従業員マスタ!$A$7:$A$26,0)),""),2),設定!$B$11))</f>
        <v/>
      </c>
      <c r="R399" s="6"/>
    </row>
    <row r="400" spans="1:18" ht="17.25" x14ac:dyDescent="0.25">
      <c r="A400" s="12"/>
      <c r="B400" s="6"/>
      <c r="C400" s="13" t="str">
        <f>IF($B400="","",IFERROR(INDEX(従業員マスタ!$A$7:$A$26,MATCH($B400,従業員マスタ!$B$7:$B$26,0)),""))</f>
        <v/>
      </c>
      <c r="D400" s="13" t="str">
        <f t="shared" si="54"/>
        <v/>
      </c>
      <c r="E400" s="14"/>
      <c r="F400" s="14"/>
      <c r="G400" s="15"/>
      <c r="H400" s="13" t="str">
        <f t="shared" si="55"/>
        <v/>
      </c>
      <c r="I400" s="16" t="str">
        <f t="shared" si="56"/>
        <v/>
      </c>
      <c r="J400" s="16" t="str">
        <f t="shared" si="57"/>
        <v/>
      </c>
      <c r="K400" s="16" t="str">
        <f t="shared" si="58"/>
        <v/>
      </c>
      <c r="L400" s="16" t="str">
        <f t="shared" si="59"/>
        <v/>
      </c>
      <c r="M400" s="16" t="str">
        <f t="shared" si="60"/>
        <v/>
      </c>
      <c r="N400" s="11"/>
      <c r="O400" s="16" t="str">
        <f t="shared" si="61"/>
        <v/>
      </c>
      <c r="P400" s="8" t="str">
        <f t="shared" si="62"/>
        <v/>
      </c>
      <c r="Q400" s="17" t="str">
        <f>IF($C400="","",IF(AND(ISNUMBER(IFERROR(INDEX(従業員マスタ!$S$7:$S$26,MATCH($C400,従業員マスタ!$A$7:$A$26,0)),"")),IFERROR(INDEX(従業員マスタ!$S$7:$S$26,MATCH($C400,従業員マスタ!$A$7:$A$26,0)),"")&gt;0,ISNUMBER(IFERROR(INDEX(従業員マスタ!$T$7:$T$26,MATCH($C400,従業員マスタ!$A$7:$A$26,0)),"")),IFERROR(INDEX(従業員マスタ!$T$7:$T$26,MATCH($C400,従業員マスタ!$A$7:$A$26,0)),"")&gt;0),ROUND(IFERROR(INDEX(従業員マスタ!$T$7:$T$26,MATCH($C400,従業員マスタ!$A$7:$A$26,0)),"")/IFERROR(INDEX(従業員マスタ!$S$7:$S$26,MATCH($C400,従業員マスタ!$A$7:$A$26,0)),""),2),設定!$B$11))</f>
        <v/>
      </c>
      <c r="R400" s="6"/>
    </row>
    <row r="401" spans="1:18" ht="17.25" x14ac:dyDescent="0.25">
      <c r="A401" s="12"/>
      <c r="B401" s="6"/>
      <c r="C401" s="13" t="str">
        <f>IF($B401="","",IFERROR(INDEX(従業員マスタ!$A$7:$A$26,MATCH($B401,従業員マスタ!$B$7:$B$26,0)),""))</f>
        <v/>
      </c>
      <c r="D401" s="13" t="str">
        <f t="shared" si="54"/>
        <v/>
      </c>
      <c r="E401" s="14"/>
      <c r="F401" s="14"/>
      <c r="G401" s="15"/>
      <c r="H401" s="13" t="str">
        <f t="shared" si="55"/>
        <v/>
      </c>
      <c r="I401" s="16" t="str">
        <f t="shared" si="56"/>
        <v/>
      </c>
      <c r="J401" s="16" t="str">
        <f t="shared" si="57"/>
        <v/>
      </c>
      <c r="K401" s="16" t="str">
        <f t="shared" si="58"/>
        <v/>
      </c>
      <c r="L401" s="16" t="str">
        <f t="shared" si="59"/>
        <v/>
      </c>
      <c r="M401" s="16" t="str">
        <f t="shared" si="60"/>
        <v/>
      </c>
      <c r="N401" s="11"/>
      <c r="O401" s="16" t="str">
        <f t="shared" si="61"/>
        <v/>
      </c>
      <c r="P401" s="8" t="str">
        <f t="shared" si="62"/>
        <v/>
      </c>
      <c r="Q401" s="17" t="str">
        <f>IF($C401="","",IF(AND(ISNUMBER(IFERROR(INDEX(従業員マスタ!$S$7:$S$26,MATCH($C401,従業員マスタ!$A$7:$A$26,0)),"")),IFERROR(INDEX(従業員マスタ!$S$7:$S$26,MATCH($C401,従業員マスタ!$A$7:$A$26,0)),"")&gt;0,ISNUMBER(IFERROR(INDEX(従業員マスタ!$T$7:$T$26,MATCH($C401,従業員マスタ!$A$7:$A$26,0)),"")),IFERROR(INDEX(従業員マスタ!$T$7:$T$26,MATCH($C401,従業員マスタ!$A$7:$A$26,0)),"")&gt;0),ROUND(IFERROR(INDEX(従業員マスタ!$T$7:$T$26,MATCH($C401,従業員マスタ!$A$7:$A$26,0)),"")/IFERROR(INDEX(従業員マスタ!$S$7:$S$26,MATCH($C401,従業員マスタ!$A$7:$A$26,0)),""),2),設定!$B$11))</f>
        <v/>
      </c>
      <c r="R401" s="6"/>
    </row>
    <row r="402" spans="1:18" ht="17.25" x14ac:dyDescent="0.25">
      <c r="A402" s="12"/>
      <c r="B402" s="6"/>
      <c r="C402" s="13" t="str">
        <f>IF($B402="","",IFERROR(INDEX(従業員マスタ!$A$7:$A$26,MATCH($B402,従業員マスタ!$B$7:$B$26,0)),""))</f>
        <v/>
      </c>
      <c r="D402" s="13" t="str">
        <f t="shared" si="54"/>
        <v/>
      </c>
      <c r="E402" s="14"/>
      <c r="F402" s="14"/>
      <c r="G402" s="15"/>
      <c r="H402" s="13" t="str">
        <f t="shared" si="55"/>
        <v/>
      </c>
      <c r="I402" s="16" t="str">
        <f t="shared" si="56"/>
        <v/>
      </c>
      <c r="J402" s="16" t="str">
        <f t="shared" si="57"/>
        <v/>
      </c>
      <c r="K402" s="16" t="str">
        <f t="shared" si="58"/>
        <v/>
      </c>
      <c r="L402" s="16" t="str">
        <f t="shared" si="59"/>
        <v/>
      </c>
      <c r="M402" s="16" t="str">
        <f t="shared" si="60"/>
        <v/>
      </c>
      <c r="N402" s="11"/>
      <c r="O402" s="16" t="str">
        <f t="shared" si="61"/>
        <v/>
      </c>
      <c r="P402" s="8" t="str">
        <f t="shared" si="62"/>
        <v/>
      </c>
      <c r="Q402" s="17" t="str">
        <f>IF($C402="","",IF(AND(ISNUMBER(IFERROR(INDEX(従業員マスタ!$S$7:$S$26,MATCH($C402,従業員マスタ!$A$7:$A$26,0)),"")),IFERROR(INDEX(従業員マスタ!$S$7:$S$26,MATCH($C402,従業員マスタ!$A$7:$A$26,0)),"")&gt;0,ISNUMBER(IFERROR(INDEX(従業員マスタ!$T$7:$T$26,MATCH($C402,従業員マスタ!$A$7:$A$26,0)),"")),IFERROR(INDEX(従業員マスタ!$T$7:$T$26,MATCH($C402,従業員マスタ!$A$7:$A$26,0)),"")&gt;0),ROUND(IFERROR(INDEX(従業員マスタ!$T$7:$T$26,MATCH($C402,従業員マスタ!$A$7:$A$26,0)),"")/IFERROR(INDEX(従業員マスタ!$S$7:$S$26,MATCH($C402,従業員マスタ!$A$7:$A$26,0)),""),2),設定!$B$11))</f>
        <v/>
      </c>
      <c r="R402" s="6"/>
    </row>
    <row r="403" spans="1:18" ht="17.25" x14ac:dyDescent="0.25">
      <c r="A403" s="12"/>
      <c r="B403" s="6"/>
      <c r="C403" s="13" t="str">
        <f>IF($B403="","",IFERROR(INDEX(従業員マスタ!$A$7:$A$26,MATCH($B403,従業員マスタ!$B$7:$B$26,0)),""))</f>
        <v/>
      </c>
      <c r="D403" s="13" t="str">
        <f t="shared" si="54"/>
        <v/>
      </c>
      <c r="E403" s="14"/>
      <c r="F403" s="14"/>
      <c r="G403" s="15"/>
      <c r="H403" s="13" t="str">
        <f t="shared" si="55"/>
        <v/>
      </c>
      <c r="I403" s="16" t="str">
        <f t="shared" si="56"/>
        <v/>
      </c>
      <c r="J403" s="16" t="str">
        <f t="shared" si="57"/>
        <v/>
      </c>
      <c r="K403" s="16" t="str">
        <f t="shared" si="58"/>
        <v/>
      </c>
      <c r="L403" s="16" t="str">
        <f t="shared" si="59"/>
        <v/>
      </c>
      <c r="M403" s="16" t="str">
        <f t="shared" si="60"/>
        <v/>
      </c>
      <c r="N403" s="11"/>
      <c r="O403" s="16" t="str">
        <f t="shared" si="61"/>
        <v/>
      </c>
      <c r="P403" s="8" t="str">
        <f t="shared" si="62"/>
        <v/>
      </c>
      <c r="Q403" s="17" t="str">
        <f>IF($C403="","",IF(AND(ISNUMBER(IFERROR(INDEX(従業員マスタ!$S$7:$S$26,MATCH($C403,従業員マスタ!$A$7:$A$26,0)),"")),IFERROR(INDEX(従業員マスタ!$S$7:$S$26,MATCH($C403,従業員マスタ!$A$7:$A$26,0)),"")&gt;0,ISNUMBER(IFERROR(INDEX(従業員マスタ!$T$7:$T$26,MATCH($C403,従業員マスタ!$A$7:$A$26,0)),"")),IFERROR(INDEX(従業員マスタ!$T$7:$T$26,MATCH($C403,従業員マスタ!$A$7:$A$26,0)),"")&gt;0),ROUND(IFERROR(INDEX(従業員マスタ!$T$7:$T$26,MATCH($C403,従業員マスタ!$A$7:$A$26,0)),"")/IFERROR(INDEX(従業員マスタ!$S$7:$S$26,MATCH($C403,従業員マスタ!$A$7:$A$26,0)),""),2),設定!$B$11))</f>
        <v/>
      </c>
      <c r="R403" s="6"/>
    </row>
    <row r="404" spans="1:18" ht="17.25" x14ac:dyDescent="0.25">
      <c r="A404" s="12"/>
      <c r="B404" s="6"/>
      <c r="C404" s="13" t="str">
        <f>IF($B404="","",IFERROR(INDEX(従業員マスタ!$A$7:$A$26,MATCH($B404,従業員マスタ!$B$7:$B$26,0)),""))</f>
        <v/>
      </c>
      <c r="D404" s="13" t="str">
        <f t="shared" si="54"/>
        <v/>
      </c>
      <c r="E404" s="14"/>
      <c r="F404" s="14"/>
      <c r="G404" s="15"/>
      <c r="H404" s="13" t="str">
        <f t="shared" si="55"/>
        <v/>
      </c>
      <c r="I404" s="16" t="str">
        <f t="shared" si="56"/>
        <v/>
      </c>
      <c r="J404" s="16" t="str">
        <f t="shared" si="57"/>
        <v/>
      </c>
      <c r="K404" s="16" t="str">
        <f t="shared" si="58"/>
        <v/>
      </c>
      <c r="L404" s="16" t="str">
        <f t="shared" si="59"/>
        <v/>
      </c>
      <c r="M404" s="16" t="str">
        <f t="shared" si="60"/>
        <v/>
      </c>
      <c r="N404" s="11"/>
      <c r="O404" s="16" t="str">
        <f t="shared" si="61"/>
        <v/>
      </c>
      <c r="P404" s="8" t="str">
        <f t="shared" si="62"/>
        <v/>
      </c>
      <c r="Q404" s="17" t="str">
        <f>IF($C404="","",IF(AND(ISNUMBER(IFERROR(INDEX(従業員マスタ!$S$7:$S$26,MATCH($C404,従業員マスタ!$A$7:$A$26,0)),"")),IFERROR(INDEX(従業員マスタ!$S$7:$S$26,MATCH($C404,従業員マスタ!$A$7:$A$26,0)),"")&gt;0,ISNUMBER(IFERROR(INDEX(従業員マスタ!$T$7:$T$26,MATCH($C404,従業員マスタ!$A$7:$A$26,0)),"")),IFERROR(INDEX(従業員マスタ!$T$7:$T$26,MATCH($C404,従業員マスタ!$A$7:$A$26,0)),"")&gt;0),ROUND(IFERROR(INDEX(従業員マスタ!$T$7:$T$26,MATCH($C404,従業員マスタ!$A$7:$A$26,0)),"")/IFERROR(INDEX(従業員マスタ!$S$7:$S$26,MATCH($C404,従業員マスタ!$A$7:$A$26,0)),""),2),設定!$B$11))</f>
        <v/>
      </c>
      <c r="R404" s="6"/>
    </row>
    <row r="405" spans="1:18" ht="17.25" x14ac:dyDescent="0.25">
      <c r="A405" s="12"/>
      <c r="B405" s="6"/>
      <c r="C405" s="13" t="str">
        <f>IF($B405="","",IFERROR(INDEX(従業員マスタ!$A$7:$A$26,MATCH($B405,従業員マスタ!$B$7:$B$26,0)),""))</f>
        <v/>
      </c>
      <c r="D405" s="13" t="str">
        <f t="shared" si="54"/>
        <v/>
      </c>
      <c r="E405" s="14"/>
      <c r="F405" s="14"/>
      <c r="G405" s="15"/>
      <c r="H405" s="13" t="str">
        <f t="shared" si="55"/>
        <v/>
      </c>
      <c r="I405" s="16" t="str">
        <f t="shared" si="56"/>
        <v/>
      </c>
      <c r="J405" s="16" t="str">
        <f t="shared" si="57"/>
        <v/>
      </c>
      <c r="K405" s="16" t="str">
        <f t="shared" si="58"/>
        <v/>
      </c>
      <c r="L405" s="16" t="str">
        <f t="shared" si="59"/>
        <v/>
      </c>
      <c r="M405" s="16" t="str">
        <f t="shared" si="60"/>
        <v/>
      </c>
      <c r="N405" s="11"/>
      <c r="O405" s="16" t="str">
        <f t="shared" si="61"/>
        <v/>
      </c>
      <c r="P405" s="8" t="str">
        <f t="shared" si="62"/>
        <v/>
      </c>
      <c r="Q405" s="17" t="str">
        <f>IF($C405="","",IF(AND(ISNUMBER(IFERROR(INDEX(従業員マスタ!$S$7:$S$26,MATCH($C405,従業員マスタ!$A$7:$A$26,0)),"")),IFERROR(INDEX(従業員マスタ!$S$7:$S$26,MATCH($C405,従業員マスタ!$A$7:$A$26,0)),"")&gt;0,ISNUMBER(IFERROR(INDEX(従業員マスタ!$T$7:$T$26,MATCH($C405,従業員マスタ!$A$7:$A$26,0)),"")),IFERROR(INDEX(従業員マスタ!$T$7:$T$26,MATCH($C405,従業員マスタ!$A$7:$A$26,0)),"")&gt;0),ROUND(IFERROR(INDEX(従業員マスタ!$T$7:$T$26,MATCH($C405,従業員マスタ!$A$7:$A$26,0)),"")/IFERROR(INDEX(従業員マスタ!$S$7:$S$26,MATCH($C405,従業員マスタ!$A$7:$A$26,0)),""),2),設定!$B$11))</f>
        <v/>
      </c>
      <c r="R405" s="6"/>
    </row>
    <row r="406" spans="1:18" ht="17.25" x14ac:dyDescent="0.25">
      <c r="A406" s="12"/>
      <c r="B406" s="6"/>
      <c r="C406" s="13" t="str">
        <f>IF($B406="","",IFERROR(INDEX(従業員マスタ!$A$7:$A$26,MATCH($B406,従業員マスタ!$B$7:$B$26,0)),""))</f>
        <v/>
      </c>
      <c r="D406" s="13" t="str">
        <f t="shared" si="54"/>
        <v/>
      </c>
      <c r="E406" s="14"/>
      <c r="F406" s="14"/>
      <c r="G406" s="15"/>
      <c r="H406" s="13" t="str">
        <f t="shared" si="55"/>
        <v/>
      </c>
      <c r="I406" s="16" t="str">
        <f t="shared" si="56"/>
        <v/>
      </c>
      <c r="J406" s="16" t="str">
        <f t="shared" si="57"/>
        <v/>
      </c>
      <c r="K406" s="16" t="str">
        <f t="shared" si="58"/>
        <v/>
      </c>
      <c r="L406" s="16" t="str">
        <f t="shared" si="59"/>
        <v/>
      </c>
      <c r="M406" s="16" t="str">
        <f t="shared" si="60"/>
        <v/>
      </c>
      <c r="N406" s="11"/>
      <c r="O406" s="16" t="str">
        <f t="shared" si="61"/>
        <v/>
      </c>
      <c r="P406" s="8" t="str">
        <f t="shared" si="62"/>
        <v/>
      </c>
      <c r="Q406" s="17" t="str">
        <f>IF($C406="","",IF(AND(ISNUMBER(IFERROR(INDEX(従業員マスタ!$S$7:$S$26,MATCH($C406,従業員マスタ!$A$7:$A$26,0)),"")),IFERROR(INDEX(従業員マスタ!$S$7:$S$26,MATCH($C406,従業員マスタ!$A$7:$A$26,0)),"")&gt;0,ISNUMBER(IFERROR(INDEX(従業員マスタ!$T$7:$T$26,MATCH($C406,従業員マスタ!$A$7:$A$26,0)),"")),IFERROR(INDEX(従業員マスタ!$T$7:$T$26,MATCH($C406,従業員マスタ!$A$7:$A$26,0)),"")&gt;0),ROUND(IFERROR(INDEX(従業員マスタ!$T$7:$T$26,MATCH($C406,従業員マスタ!$A$7:$A$26,0)),"")/IFERROR(INDEX(従業員マスタ!$S$7:$S$26,MATCH($C406,従業員マスタ!$A$7:$A$26,0)),""),2),設定!$B$11))</f>
        <v/>
      </c>
      <c r="R406" s="6"/>
    </row>
    <row r="407" spans="1:18" ht="17.25" x14ac:dyDescent="0.25">
      <c r="A407" s="12"/>
      <c r="B407" s="6"/>
      <c r="C407" s="13" t="str">
        <f>IF($B407="","",IFERROR(INDEX(従業員マスタ!$A$7:$A$26,MATCH($B407,従業員マスタ!$B$7:$B$26,0)),""))</f>
        <v/>
      </c>
      <c r="D407" s="13" t="str">
        <f t="shared" si="54"/>
        <v/>
      </c>
      <c r="E407" s="14"/>
      <c r="F407" s="14"/>
      <c r="G407" s="15"/>
      <c r="H407" s="13" t="str">
        <f t="shared" si="55"/>
        <v/>
      </c>
      <c r="I407" s="16" t="str">
        <f t="shared" si="56"/>
        <v/>
      </c>
      <c r="J407" s="16" t="str">
        <f t="shared" si="57"/>
        <v/>
      </c>
      <c r="K407" s="16" t="str">
        <f t="shared" si="58"/>
        <v/>
      </c>
      <c r="L407" s="16" t="str">
        <f t="shared" si="59"/>
        <v/>
      </c>
      <c r="M407" s="16" t="str">
        <f t="shared" si="60"/>
        <v/>
      </c>
      <c r="N407" s="11"/>
      <c r="O407" s="16" t="str">
        <f t="shared" si="61"/>
        <v/>
      </c>
      <c r="P407" s="8" t="str">
        <f t="shared" si="62"/>
        <v/>
      </c>
      <c r="Q407" s="17" t="str">
        <f>IF($C407="","",IF(AND(ISNUMBER(IFERROR(INDEX(従業員マスタ!$S$7:$S$26,MATCH($C407,従業員マスタ!$A$7:$A$26,0)),"")),IFERROR(INDEX(従業員マスタ!$S$7:$S$26,MATCH($C407,従業員マスタ!$A$7:$A$26,0)),"")&gt;0,ISNUMBER(IFERROR(INDEX(従業員マスタ!$T$7:$T$26,MATCH($C407,従業員マスタ!$A$7:$A$26,0)),"")),IFERROR(INDEX(従業員マスタ!$T$7:$T$26,MATCH($C407,従業員マスタ!$A$7:$A$26,0)),"")&gt;0),ROUND(IFERROR(INDEX(従業員マスタ!$T$7:$T$26,MATCH($C407,従業員マスタ!$A$7:$A$26,0)),"")/IFERROR(INDEX(従業員マスタ!$S$7:$S$26,MATCH($C407,従業員マスタ!$A$7:$A$26,0)),""),2),設定!$B$11))</f>
        <v/>
      </c>
      <c r="R407" s="6"/>
    </row>
    <row r="408" spans="1:18" ht="17.25" x14ac:dyDescent="0.25">
      <c r="A408" s="12"/>
      <c r="B408" s="6"/>
      <c r="C408" s="13" t="str">
        <f>IF($B408="","",IFERROR(INDEX(従業員マスタ!$A$7:$A$26,MATCH($B408,従業員マスタ!$B$7:$B$26,0)),""))</f>
        <v/>
      </c>
      <c r="D408" s="13" t="str">
        <f t="shared" si="54"/>
        <v/>
      </c>
      <c r="E408" s="14"/>
      <c r="F408" s="14"/>
      <c r="G408" s="15"/>
      <c r="H408" s="13" t="str">
        <f t="shared" si="55"/>
        <v/>
      </c>
      <c r="I408" s="16" t="str">
        <f t="shared" si="56"/>
        <v/>
      </c>
      <c r="J408" s="16" t="str">
        <f t="shared" si="57"/>
        <v/>
      </c>
      <c r="K408" s="16" t="str">
        <f t="shared" si="58"/>
        <v/>
      </c>
      <c r="L408" s="16" t="str">
        <f t="shared" si="59"/>
        <v/>
      </c>
      <c r="M408" s="16" t="str">
        <f t="shared" si="60"/>
        <v/>
      </c>
      <c r="N408" s="11"/>
      <c r="O408" s="16" t="str">
        <f t="shared" si="61"/>
        <v/>
      </c>
      <c r="P408" s="8" t="str">
        <f t="shared" si="62"/>
        <v/>
      </c>
      <c r="Q408" s="17" t="str">
        <f>IF($C408="","",IF(AND(ISNUMBER(IFERROR(INDEX(従業員マスタ!$S$7:$S$26,MATCH($C408,従業員マスタ!$A$7:$A$26,0)),"")),IFERROR(INDEX(従業員マスタ!$S$7:$S$26,MATCH($C408,従業員マスタ!$A$7:$A$26,0)),"")&gt;0,ISNUMBER(IFERROR(INDEX(従業員マスタ!$T$7:$T$26,MATCH($C408,従業員マスタ!$A$7:$A$26,0)),"")),IFERROR(INDEX(従業員マスタ!$T$7:$T$26,MATCH($C408,従業員マスタ!$A$7:$A$26,0)),"")&gt;0),ROUND(IFERROR(INDEX(従業員マスタ!$T$7:$T$26,MATCH($C408,従業員マスタ!$A$7:$A$26,0)),"")/IFERROR(INDEX(従業員マスタ!$S$7:$S$26,MATCH($C408,従業員マスタ!$A$7:$A$26,0)),""),2),設定!$B$11))</f>
        <v/>
      </c>
      <c r="R408" s="6"/>
    </row>
    <row r="409" spans="1:18" ht="17.25" x14ac:dyDescent="0.25">
      <c r="A409" s="12"/>
      <c r="B409" s="6"/>
      <c r="C409" s="13" t="str">
        <f>IF($B409="","",IFERROR(INDEX(従業員マスタ!$A$7:$A$26,MATCH($B409,従業員マスタ!$B$7:$B$26,0)),""))</f>
        <v/>
      </c>
      <c r="D409" s="13" t="str">
        <f t="shared" si="54"/>
        <v/>
      </c>
      <c r="E409" s="14"/>
      <c r="F409" s="14"/>
      <c r="G409" s="15"/>
      <c r="H409" s="13" t="str">
        <f t="shared" si="55"/>
        <v/>
      </c>
      <c r="I409" s="16" t="str">
        <f t="shared" si="56"/>
        <v/>
      </c>
      <c r="J409" s="16" t="str">
        <f t="shared" si="57"/>
        <v/>
      </c>
      <c r="K409" s="16" t="str">
        <f t="shared" si="58"/>
        <v/>
      </c>
      <c r="L409" s="16" t="str">
        <f t="shared" si="59"/>
        <v/>
      </c>
      <c r="M409" s="16" t="str">
        <f t="shared" si="60"/>
        <v/>
      </c>
      <c r="N409" s="11"/>
      <c r="O409" s="16" t="str">
        <f t="shared" si="61"/>
        <v/>
      </c>
      <c r="P409" s="8" t="str">
        <f t="shared" si="62"/>
        <v/>
      </c>
      <c r="Q409" s="17" t="str">
        <f>IF($C409="","",IF(AND(ISNUMBER(IFERROR(INDEX(従業員マスタ!$S$7:$S$26,MATCH($C409,従業員マスタ!$A$7:$A$26,0)),"")),IFERROR(INDEX(従業員マスタ!$S$7:$S$26,MATCH($C409,従業員マスタ!$A$7:$A$26,0)),"")&gt;0,ISNUMBER(IFERROR(INDEX(従業員マスタ!$T$7:$T$26,MATCH($C409,従業員マスタ!$A$7:$A$26,0)),"")),IFERROR(INDEX(従業員マスタ!$T$7:$T$26,MATCH($C409,従業員マスタ!$A$7:$A$26,0)),"")&gt;0),ROUND(IFERROR(INDEX(従業員マスタ!$T$7:$T$26,MATCH($C409,従業員マスタ!$A$7:$A$26,0)),"")/IFERROR(INDEX(従業員マスタ!$S$7:$S$26,MATCH($C409,従業員マスタ!$A$7:$A$26,0)),""),2),設定!$B$11))</f>
        <v/>
      </c>
      <c r="R409" s="6"/>
    </row>
    <row r="410" spans="1:18" ht="17.25" x14ac:dyDescent="0.25">
      <c r="A410" s="12"/>
      <c r="B410" s="6"/>
      <c r="C410" s="13" t="str">
        <f>IF($B410="","",IFERROR(INDEX(従業員マスタ!$A$7:$A$26,MATCH($B410,従業員マスタ!$B$7:$B$26,0)),""))</f>
        <v/>
      </c>
      <c r="D410" s="13" t="str">
        <f t="shared" si="54"/>
        <v/>
      </c>
      <c r="E410" s="14"/>
      <c r="F410" s="14"/>
      <c r="G410" s="15"/>
      <c r="H410" s="13" t="str">
        <f t="shared" si="55"/>
        <v/>
      </c>
      <c r="I410" s="16" t="str">
        <f t="shared" si="56"/>
        <v/>
      </c>
      <c r="J410" s="16" t="str">
        <f t="shared" si="57"/>
        <v/>
      </c>
      <c r="K410" s="16" t="str">
        <f t="shared" si="58"/>
        <v/>
      </c>
      <c r="L410" s="16" t="str">
        <f t="shared" si="59"/>
        <v/>
      </c>
      <c r="M410" s="16" t="str">
        <f t="shared" si="60"/>
        <v/>
      </c>
      <c r="N410" s="11"/>
      <c r="O410" s="16" t="str">
        <f t="shared" si="61"/>
        <v/>
      </c>
      <c r="P410" s="8" t="str">
        <f t="shared" si="62"/>
        <v/>
      </c>
      <c r="Q410" s="17" t="str">
        <f>IF($C410="","",IF(AND(ISNUMBER(IFERROR(INDEX(従業員マスタ!$S$7:$S$26,MATCH($C410,従業員マスタ!$A$7:$A$26,0)),"")),IFERROR(INDEX(従業員マスタ!$S$7:$S$26,MATCH($C410,従業員マスタ!$A$7:$A$26,0)),"")&gt;0,ISNUMBER(IFERROR(INDEX(従業員マスタ!$T$7:$T$26,MATCH($C410,従業員マスタ!$A$7:$A$26,0)),"")),IFERROR(INDEX(従業員マスタ!$T$7:$T$26,MATCH($C410,従業員マスタ!$A$7:$A$26,0)),"")&gt;0),ROUND(IFERROR(INDEX(従業員マスタ!$T$7:$T$26,MATCH($C410,従業員マスタ!$A$7:$A$26,0)),"")/IFERROR(INDEX(従業員マスタ!$S$7:$S$26,MATCH($C410,従業員マスタ!$A$7:$A$26,0)),""),2),設定!$B$11))</f>
        <v/>
      </c>
      <c r="R410" s="6"/>
    </row>
    <row r="411" spans="1:18" ht="17.25" x14ac:dyDescent="0.25">
      <c r="A411" s="12"/>
      <c r="B411" s="6"/>
      <c r="C411" s="13" t="str">
        <f>IF($B411="","",IFERROR(INDEX(従業員マスタ!$A$7:$A$26,MATCH($B411,従業員マスタ!$B$7:$B$26,0)),""))</f>
        <v/>
      </c>
      <c r="D411" s="13" t="str">
        <f t="shared" si="54"/>
        <v/>
      </c>
      <c r="E411" s="14"/>
      <c r="F411" s="14"/>
      <c r="G411" s="15"/>
      <c r="H411" s="13" t="str">
        <f t="shared" si="55"/>
        <v/>
      </c>
      <c r="I411" s="16" t="str">
        <f t="shared" si="56"/>
        <v/>
      </c>
      <c r="J411" s="16" t="str">
        <f t="shared" si="57"/>
        <v/>
      </c>
      <c r="K411" s="16" t="str">
        <f t="shared" si="58"/>
        <v/>
      </c>
      <c r="L411" s="16" t="str">
        <f t="shared" si="59"/>
        <v/>
      </c>
      <c r="M411" s="16" t="str">
        <f t="shared" si="60"/>
        <v/>
      </c>
      <c r="N411" s="11"/>
      <c r="O411" s="16" t="str">
        <f t="shared" si="61"/>
        <v/>
      </c>
      <c r="P411" s="8" t="str">
        <f t="shared" si="62"/>
        <v/>
      </c>
      <c r="Q411" s="17" t="str">
        <f>IF($C411="","",IF(AND(ISNUMBER(IFERROR(INDEX(従業員マスタ!$S$7:$S$26,MATCH($C411,従業員マスタ!$A$7:$A$26,0)),"")),IFERROR(INDEX(従業員マスタ!$S$7:$S$26,MATCH($C411,従業員マスタ!$A$7:$A$26,0)),"")&gt;0,ISNUMBER(IFERROR(INDEX(従業員マスタ!$T$7:$T$26,MATCH($C411,従業員マスタ!$A$7:$A$26,0)),"")),IFERROR(INDEX(従業員マスタ!$T$7:$T$26,MATCH($C411,従業員マスタ!$A$7:$A$26,0)),"")&gt;0),ROUND(IFERROR(INDEX(従業員マスタ!$T$7:$T$26,MATCH($C411,従業員マスタ!$A$7:$A$26,0)),"")/IFERROR(INDEX(従業員マスタ!$S$7:$S$26,MATCH($C411,従業員マスタ!$A$7:$A$26,0)),""),2),設定!$B$11))</f>
        <v/>
      </c>
      <c r="R411" s="6"/>
    </row>
    <row r="412" spans="1:18" ht="17.25" x14ac:dyDescent="0.25">
      <c r="A412" s="12"/>
      <c r="B412" s="6"/>
      <c r="C412" s="13" t="str">
        <f>IF($B412="","",IFERROR(INDEX(従業員マスタ!$A$7:$A$26,MATCH($B412,従業員マスタ!$B$7:$B$26,0)),""))</f>
        <v/>
      </c>
      <c r="D412" s="13" t="str">
        <f t="shared" si="54"/>
        <v/>
      </c>
      <c r="E412" s="14"/>
      <c r="F412" s="14"/>
      <c r="G412" s="15"/>
      <c r="H412" s="13" t="str">
        <f t="shared" si="55"/>
        <v/>
      </c>
      <c r="I412" s="16" t="str">
        <f t="shared" si="56"/>
        <v/>
      </c>
      <c r="J412" s="16" t="str">
        <f t="shared" si="57"/>
        <v/>
      </c>
      <c r="K412" s="16" t="str">
        <f t="shared" si="58"/>
        <v/>
      </c>
      <c r="L412" s="16" t="str">
        <f t="shared" si="59"/>
        <v/>
      </c>
      <c r="M412" s="16" t="str">
        <f t="shared" si="60"/>
        <v/>
      </c>
      <c r="N412" s="11"/>
      <c r="O412" s="16" t="str">
        <f t="shared" si="61"/>
        <v/>
      </c>
      <c r="P412" s="8" t="str">
        <f t="shared" si="62"/>
        <v/>
      </c>
      <c r="Q412" s="17" t="str">
        <f>IF($C412="","",IF(AND(ISNUMBER(IFERROR(INDEX(従業員マスタ!$S$7:$S$26,MATCH($C412,従業員マスタ!$A$7:$A$26,0)),"")),IFERROR(INDEX(従業員マスタ!$S$7:$S$26,MATCH($C412,従業員マスタ!$A$7:$A$26,0)),"")&gt;0,ISNUMBER(IFERROR(INDEX(従業員マスタ!$T$7:$T$26,MATCH($C412,従業員マスタ!$A$7:$A$26,0)),"")),IFERROR(INDEX(従業員マスタ!$T$7:$T$26,MATCH($C412,従業員マスタ!$A$7:$A$26,0)),"")&gt;0),ROUND(IFERROR(INDEX(従業員マスタ!$T$7:$T$26,MATCH($C412,従業員マスタ!$A$7:$A$26,0)),"")/IFERROR(INDEX(従業員マスタ!$S$7:$S$26,MATCH($C412,従業員マスタ!$A$7:$A$26,0)),""),2),設定!$B$11))</f>
        <v/>
      </c>
      <c r="R412" s="6"/>
    </row>
    <row r="413" spans="1:18" ht="17.25" x14ac:dyDescent="0.25">
      <c r="A413" s="12"/>
      <c r="B413" s="6"/>
      <c r="C413" s="13" t="str">
        <f>IF($B413="","",IFERROR(INDEX(従業員マスタ!$A$7:$A$26,MATCH($B413,従業員マスタ!$B$7:$B$26,0)),""))</f>
        <v/>
      </c>
      <c r="D413" s="13" t="str">
        <f t="shared" si="54"/>
        <v/>
      </c>
      <c r="E413" s="14"/>
      <c r="F413" s="14"/>
      <c r="G413" s="15"/>
      <c r="H413" s="13" t="str">
        <f t="shared" si="55"/>
        <v/>
      </c>
      <c r="I413" s="16" t="str">
        <f t="shared" si="56"/>
        <v/>
      </c>
      <c r="J413" s="16" t="str">
        <f t="shared" si="57"/>
        <v/>
      </c>
      <c r="K413" s="16" t="str">
        <f t="shared" si="58"/>
        <v/>
      </c>
      <c r="L413" s="16" t="str">
        <f t="shared" si="59"/>
        <v/>
      </c>
      <c r="M413" s="16" t="str">
        <f t="shared" si="60"/>
        <v/>
      </c>
      <c r="N413" s="11"/>
      <c r="O413" s="16" t="str">
        <f t="shared" si="61"/>
        <v/>
      </c>
      <c r="P413" s="8" t="str">
        <f t="shared" si="62"/>
        <v/>
      </c>
      <c r="Q413" s="17" t="str">
        <f>IF($C413="","",IF(AND(ISNUMBER(IFERROR(INDEX(従業員マスタ!$S$7:$S$26,MATCH($C413,従業員マスタ!$A$7:$A$26,0)),"")),IFERROR(INDEX(従業員マスタ!$S$7:$S$26,MATCH($C413,従業員マスタ!$A$7:$A$26,0)),"")&gt;0,ISNUMBER(IFERROR(INDEX(従業員マスタ!$T$7:$T$26,MATCH($C413,従業員マスタ!$A$7:$A$26,0)),"")),IFERROR(INDEX(従業員マスタ!$T$7:$T$26,MATCH($C413,従業員マスタ!$A$7:$A$26,0)),"")&gt;0),ROUND(IFERROR(INDEX(従業員マスタ!$T$7:$T$26,MATCH($C413,従業員マスタ!$A$7:$A$26,0)),"")/IFERROR(INDEX(従業員マスタ!$S$7:$S$26,MATCH($C413,従業員マスタ!$A$7:$A$26,0)),""),2),設定!$B$11))</f>
        <v/>
      </c>
      <c r="R413" s="6"/>
    </row>
    <row r="414" spans="1:18" ht="17.25" x14ac:dyDescent="0.25">
      <c r="A414" s="12"/>
      <c r="B414" s="6"/>
      <c r="C414" s="13" t="str">
        <f>IF($B414="","",IFERROR(INDEX(従業員マスタ!$A$7:$A$26,MATCH($B414,従業員マスタ!$B$7:$B$26,0)),""))</f>
        <v/>
      </c>
      <c r="D414" s="13" t="str">
        <f t="shared" si="54"/>
        <v/>
      </c>
      <c r="E414" s="14"/>
      <c r="F414" s="14"/>
      <c r="G414" s="15"/>
      <c r="H414" s="13" t="str">
        <f t="shared" si="55"/>
        <v/>
      </c>
      <c r="I414" s="16" t="str">
        <f t="shared" si="56"/>
        <v/>
      </c>
      <c r="J414" s="16" t="str">
        <f t="shared" si="57"/>
        <v/>
      </c>
      <c r="K414" s="16" t="str">
        <f t="shared" si="58"/>
        <v/>
      </c>
      <c r="L414" s="16" t="str">
        <f t="shared" si="59"/>
        <v/>
      </c>
      <c r="M414" s="16" t="str">
        <f t="shared" si="60"/>
        <v/>
      </c>
      <c r="N414" s="11"/>
      <c r="O414" s="16" t="str">
        <f t="shared" si="61"/>
        <v/>
      </c>
      <c r="P414" s="8" t="str">
        <f t="shared" si="62"/>
        <v/>
      </c>
      <c r="Q414" s="17" t="str">
        <f>IF($C414="","",IF(AND(ISNUMBER(IFERROR(INDEX(従業員マスタ!$S$7:$S$26,MATCH($C414,従業員マスタ!$A$7:$A$26,0)),"")),IFERROR(INDEX(従業員マスタ!$S$7:$S$26,MATCH($C414,従業員マスタ!$A$7:$A$26,0)),"")&gt;0,ISNUMBER(IFERROR(INDEX(従業員マスタ!$T$7:$T$26,MATCH($C414,従業員マスタ!$A$7:$A$26,0)),"")),IFERROR(INDEX(従業員マスタ!$T$7:$T$26,MATCH($C414,従業員マスタ!$A$7:$A$26,0)),"")&gt;0),ROUND(IFERROR(INDEX(従業員マスタ!$T$7:$T$26,MATCH($C414,従業員マスタ!$A$7:$A$26,0)),"")/IFERROR(INDEX(従業員マスタ!$S$7:$S$26,MATCH($C414,従業員マスタ!$A$7:$A$26,0)),""),2),設定!$B$11))</f>
        <v/>
      </c>
      <c r="R414" s="6"/>
    </row>
    <row r="415" spans="1:18" ht="17.25" x14ac:dyDescent="0.25">
      <c r="A415" s="12"/>
      <c r="B415" s="6"/>
      <c r="C415" s="13" t="str">
        <f>IF($B415="","",IFERROR(INDEX(従業員マスタ!$A$7:$A$26,MATCH($B415,従業員マスタ!$B$7:$B$26,0)),""))</f>
        <v/>
      </c>
      <c r="D415" s="13" t="str">
        <f t="shared" si="54"/>
        <v/>
      </c>
      <c r="E415" s="14"/>
      <c r="F415" s="14"/>
      <c r="G415" s="15"/>
      <c r="H415" s="13" t="str">
        <f t="shared" si="55"/>
        <v/>
      </c>
      <c r="I415" s="16" t="str">
        <f t="shared" si="56"/>
        <v/>
      </c>
      <c r="J415" s="16" t="str">
        <f t="shared" si="57"/>
        <v/>
      </c>
      <c r="K415" s="16" t="str">
        <f t="shared" si="58"/>
        <v/>
      </c>
      <c r="L415" s="16" t="str">
        <f t="shared" si="59"/>
        <v/>
      </c>
      <c r="M415" s="16" t="str">
        <f t="shared" si="60"/>
        <v/>
      </c>
      <c r="N415" s="11"/>
      <c r="O415" s="16" t="str">
        <f t="shared" si="61"/>
        <v/>
      </c>
      <c r="P415" s="8" t="str">
        <f t="shared" si="62"/>
        <v/>
      </c>
      <c r="Q415" s="17" t="str">
        <f>IF($C415="","",IF(AND(ISNUMBER(IFERROR(INDEX(従業員マスタ!$S$7:$S$26,MATCH($C415,従業員マスタ!$A$7:$A$26,0)),"")),IFERROR(INDEX(従業員マスタ!$S$7:$S$26,MATCH($C415,従業員マスタ!$A$7:$A$26,0)),"")&gt;0,ISNUMBER(IFERROR(INDEX(従業員マスタ!$T$7:$T$26,MATCH($C415,従業員マスタ!$A$7:$A$26,0)),"")),IFERROR(INDEX(従業員マスタ!$T$7:$T$26,MATCH($C415,従業員マスタ!$A$7:$A$26,0)),"")&gt;0),ROUND(IFERROR(INDEX(従業員マスタ!$T$7:$T$26,MATCH($C415,従業員マスタ!$A$7:$A$26,0)),"")/IFERROR(INDEX(従業員マスタ!$S$7:$S$26,MATCH($C415,従業員マスタ!$A$7:$A$26,0)),""),2),設定!$B$11))</f>
        <v/>
      </c>
      <c r="R415" s="6"/>
    </row>
    <row r="416" spans="1:18" ht="17.25" x14ac:dyDescent="0.25">
      <c r="A416" s="12"/>
      <c r="B416" s="6"/>
      <c r="C416" s="13" t="str">
        <f>IF($B416="","",IFERROR(INDEX(従業員マスタ!$A$7:$A$26,MATCH($B416,従業員マスタ!$B$7:$B$26,0)),""))</f>
        <v/>
      </c>
      <c r="D416" s="13" t="str">
        <f t="shared" si="54"/>
        <v/>
      </c>
      <c r="E416" s="14"/>
      <c r="F416" s="14"/>
      <c r="G416" s="15"/>
      <c r="H416" s="13" t="str">
        <f t="shared" si="55"/>
        <v/>
      </c>
      <c r="I416" s="16" t="str">
        <f t="shared" si="56"/>
        <v/>
      </c>
      <c r="J416" s="16" t="str">
        <f t="shared" si="57"/>
        <v/>
      </c>
      <c r="K416" s="16" t="str">
        <f t="shared" si="58"/>
        <v/>
      </c>
      <c r="L416" s="16" t="str">
        <f t="shared" si="59"/>
        <v/>
      </c>
      <c r="M416" s="16" t="str">
        <f t="shared" si="60"/>
        <v/>
      </c>
      <c r="N416" s="11"/>
      <c r="O416" s="16" t="str">
        <f t="shared" si="61"/>
        <v/>
      </c>
      <c r="P416" s="8" t="str">
        <f t="shared" si="62"/>
        <v/>
      </c>
      <c r="Q416" s="17" t="str">
        <f>IF($C416="","",IF(AND(ISNUMBER(IFERROR(INDEX(従業員マスタ!$S$7:$S$26,MATCH($C416,従業員マスタ!$A$7:$A$26,0)),"")),IFERROR(INDEX(従業員マスタ!$S$7:$S$26,MATCH($C416,従業員マスタ!$A$7:$A$26,0)),"")&gt;0,ISNUMBER(IFERROR(INDEX(従業員マスタ!$T$7:$T$26,MATCH($C416,従業員マスタ!$A$7:$A$26,0)),"")),IFERROR(INDEX(従業員マスタ!$T$7:$T$26,MATCH($C416,従業員マスタ!$A$7:$A$26,0)),"")&gt;0),ROUND(IFERROR(INDEX(従業員マスタ!$T$7:$T$26,MATCH($C416,従業員マスタ!$A$7:$A$26,0)),"")/IFERROR(INDEX(従業員マスタ!$S$7:$S$26,MATCH($C416,従業員マスタ!$A$7:$A$26,0)),""),2),設定!$B$11))</f>
        <v/>
      </c>
      <c r="R416" s="6"/>
    </row>
    <row r="417" spans="1:18" ht="17.25" x14ac:dyDescent="0.25">
      <c r="A417" s="12"/>
      <c r="B417" s="6"/>
      <c r="C417" s="13" t="str">
        <f>IF($B417="","",IFERROR(INDEX(従業員マスタ!$A$7:$A$26,MATCH($B417,従業員マスタ!$B$7:$B$26,0)),""))</f>
        <v/>
      </c>
      <c r="D417" s="13" t="str">
        <f t="shared" si="54"/>
        <v/>
      </c>
      <c r="E417" s="14"/>
      <c r="F417" s="14"/>
      <c r="G417" s="15"/>
      <c r="H417" s="13" t="str">
        <f t="shared" si="55"/>
        <v/>
      </c>
      <c r="I417" s="16" t="str">
        <f t="shared" si="56"/>
        <v/>
      </c>
      <c r="J417" s="16" t="str">
        <f t="shared" si="57"/>
        <v/>
      </c>
      <c r="K417" s="16" t="str">
        <f t="shared" si="58"/>
        <v/>
      </c>
      <c r="L417" s="16" t="str">
        <f t="shared" si="59"/>
        <v/>
      </c>
      <c r="M417" s="16" t="str">
        <f t="shared" si="60"/>
        <v/>
      </c>
      <c r="N417" s="11"/>
      <c r="O417" s="16" t="str">
        <f t="shared" si="61"/>
        <v/>
      </c>
      <c r="P417" s="8" t="str">
        <f t="shared" si="62"/>
        <v/>
      </c>
      <c r="Q417" s="17" t="str">
        <f>IF($C417="","",IF(AND(ISNUMBER(IFERROR(INDEX(従業員マスタ!$S$7:$S$26,MATCH($C417,従業員マスタ!$A$7:$A$26,0)),"")),IFERROR(INDEX(従業員マスタ!$S$7:$S$26,MATCH($C417,従業員マスタ!$A$7:$A$26,0)),"")&gt;0,ISNUMBER(IFERROR(INDEX(従業員マスタ!$T$7:$T$26,MATCH($C417,従業員マスタ!$A$7:$A$26,0)),"")),IFERROR(INDEX(従業員マスタ!$T$7:$T$26,MATCH($C417,従業員マスタ!$A$7:$A$26,0)),"")&gt;0),ROUND(IFERROR(INDEX(従業員マスタ!$T$7:$T$26,MATCH($C417,従業員マスタ!$A$7:$A$26,0)),"")/IFERROR(INDEX(従業員マスタ!$S$7:$S$26,MATCH($C417,従業員マスタ!$A$7:$A$26,0)),""),2),設定!$B$11))</f>
        <v/>
      </c>
      <c r="R417" s="6"/>
    </row>
    <row r="418" spans="1:18" ht="17.25" x14ac:dyDescent="0.25">
      <c r="A418" s="12"/>
      <c r="B418" s="6"/>
      <c r="C418" s="13" t="str">
        <f>IF($B418="","",IFERROR(INDEX(従業員マスタ!$A$7:$A$26,MATCH($B418,従業員マスタ!$B$7:$B$26,0)),""))</f>
        <v/>
      </c>
      <c r="D418" s="13" t="str">
        <f t="shared" si="54"/>
        <v/>
      </c>
      <c r="E418" s="14"/>
      <c r="F418" s="14"/>
      <c r="G418" s="15"/>
      <c r="H418" s="13" t="str">
        <f t="shared" si="55"/>
        <v/>
      </c>
      <c r="I418" s="16" t="str">
        <f t="shared" si="56"/>
        <v/>
      </c>
      <c r="J418" s="16" t="str">
        <f t="shared" si="57"/>
        <v/>
      </c>
      <c r="K418" s="16" t="str">
        <f t="shared" si="58"/>
        <v/>
      </c>
      <c r="L418" s="16" t="str">
        <f t="shared" si="59"/>
        <v/>
      </c>
      <c r="M418" s="16" t="str">
        <f t="shared" si="60"/>
        <v/>
      </c>
      <c r="N418" s="11"/>
      <c r="O418" s="16" t="str">
        <f t="shared" si="61"/>
        <v/>
      </c>
      <c r="P418" s="8" t="str">
        <f t="shared" si="62"/>
        <v/>
      </c>
      <c r="Q418" s="17" t="str">
        <f>IF($C418="","",IF(AND(ISNUMBER(IFERROR(INDEX(従業員マスタ!$S$7:$S$26,MATCH($C418,従業員マスタ!$A$7:$A$26,0)),"")),IFERROR(INDEX(従業員マスタ!$S$7:$S$26,MATCH($C418,従業員マスタ!$A$7:$A$26,0)),"")&gt;0,ISNUMBER(IFERROR(INDEX(従業員マスタ!$T$7:$T$26,MATCH($C418,従業員マスタ!$A$7:$A$26,0)),"")),IFERROR(INDEX(従業員マスタ!$T$7:$T$26,MATCH($C418,従業員マスタ!$A$7:$A$26,0)),"")&gt;0),ROUND(IFERROR(INDEX(従業員マスタ!$T$7:$T$26,MATCH($C418,従業員マスタ!$A$7:$A$26,0)),"")/IFERROR(INDEX(従業員マスタ!$S$7:$S$26,MATCH($C418,従業員マスタ!$A$7:$A$26,0)),""),2),設定!$B$11))</f>
        <v/>
      </c>
      <c r="R418" s="6"/>
    </row>
    <row r="419" spans="1:18" ht="17.25" x14ac:dyDescent="0.25">
      <c r="A419" s="12"/>
      <c r="B419" s="6"/>
      <c r="C419" s="13" t="str">
        <f>IF($B419="","",IFERROR(INDEX(従業員マスタ!$A$7:$A$26,MATCH($B419,従業員マスタ!$B$7:$B$26,0)),""))</f>
        <v/>
      </c>
      <c r="D419" s="13" t="str">
        <f t="shared" si="54"/>
        <v/>
      </c>
      <c r="E419" s="14"/>
      <c r="F419" s="14"/>
      <c r="G419" s="15"/>
      <c r="H419" s="13" t="str">
        <f t="shared" si="55"/>
        <v/>
      </c>
      <c r="I419" s="16" t="str">
        <f t="shared" si="56"/>
        <v/>
      </c>
      <c r="J419" s="16" t="str">
        <f t="shared" si="57"/>
        <v/>
      </c>
      <c r="K419" s="16" t="str">
        <f t="shared" si="58"/>
        <v/>
      </c>
      <c r="L419" s="16" t="str">
        <f t="shared" si="59"/>
        <v/>
      </c>
      <c r="M419" s="16" t="str">
        <f t="shared" si="60"/>
        <v/>
      </c>
      <c r="N419" s="11"/>
      <c r="O419" s="16" t="str">
        <f t="shared" si="61"/>
        <v/>
      </c>
      <c r="P419" s="8" t="str">
        <f t="shared" si="62"/>
        <v/>
      </c>
      <c r="Q419" s="17" t="str">
        <f>IF($C419="","",IF(AND(ISNUMBER(IFERROR(INDEX(従業員マスタ!$S$7:$S$26,MATCH($C419,従業員マスタ!$A$7:$A$26,0)),"")),IFERROR(INDEX(従業員マスタ!$S$7:$S$26,MATCH($C419,従業員マスタ!$A$7:$A$26,0)),"")&gt;0,ISNUMBER(IFERROR(INDEX(従業員マスタ!$T$7:$T$26,MATCH($C419,従業員マスタ!$A$7:$A$26,0)),"")),IFERROR(INDEX(従業員マスタ!$T$7:$T$26,MATCH($C419,従業員マスタ!$A$7:$A$26,0)),"")&gt;0),ROUND(IFERROR(INDEX(従業員マスタ!$T$7:$T$26,MATCH($C419,従業員マスタ!$A$7:$A$26,0)),"")/IFERROR(INDEX(従業員マスタ!$S$7:$S$26,MATCH($C419,従業員マスタ!$A$7:$A$26,0)),""),2),設定!$B$11))</f>
        <v/>
      </c>
      <c r="R419" s="6"/>
    </row>
    <row r="420" spans="1:18" ht="17.25" x14ac:dyDescent="0.25">
      <c r="A420" s="12"/>
      <c r="B420" s="6"/>
      <c r="C420" s="13" t="str">
        <f>IF($B420="","",IFERROR(INDEX(従業員マスタ!$A$7:$A$26,MATCH($B420,従業員マスタ!$B$7:$B$26,0)),""))</f>
        <v/>
      </c>
      <c r="D420" s="13" t="str">
        <f t="shared" si="54"/>
        <v/>
      </c>
      <c r="E420" s="14"/>
      <c r="F420" s="14"/>
      <c r="G420" s="15"/>
      <c r="H420" s="13" t="str">
        <f t="shared" si="55"/>
        <v/>
      </c>
      <c r="I420" s="16" t="str">
        <f t="shared" si="56"/>
        <v/>
      </c>
      <c r="J420" s="16" t="str">
        <f t="shared" si="57"/>
        <v/>
      </c>
      <c r="K420" s="16" t="str">
        <f t="shared" si="58"/>
        <v/>
      </c>
      <c r="L420" s="16" t="str">
        <f t="shared" si="59"/>
        <v/>
      </c>
      <c r="M420" s="16" t="str">
        <f t="shared" si="60"/>
        <v/>
      </c>
      <c r="N420" s="11"/>
      <c r="O420" s="16" t="str">
        <f t="shared" si="61"/>
        <v/>
      </c>
      <c r="P420" s="8" t="str">
        <f t="shared" si="62"/>
        <v/>
      </c>
      <c r="Q420" s="17" t="str">
        <f>IF($C420="","",IF(AND(ISNUMBER(IFERROR(INDEX(従業員マスタ!$S$7:$S$26,MATCH($C420,従業員マスタ!$A$7:$A$26,0)),"")),IFERROR(INDEX(従業員マスタ!$S$7:$S$26,MATCH($C420,従業員マスタ!$A$7:$A$26,0)),"")&gt;0,ISNUMBER(IFERROR(INDEX(従業員マスタ!$T$7:$T$26,MATCH($C420,従業員マスタ!$A$7:$A$26,0)),"")),IFERROR(INDEX(従業員マスタ!$T$7:$T$26,MATCH($C420,従業員マスタ!$A$7:$A$26,0)),"")&gt;0),ROUND(IFERROR(INDEX(従業員マスタ!$T$7:$T$26,MATCH($C420,従業員マスタ!$A$7:$A$26,0)),"")/IFERROR(INDEX(従業員マスタ!$S$7:$S$26,MATCH($C420,従業員マスタ!$A$7:$A$26,0)),""),2),設定!$B$11))</f>
        <v/>
      </c>
      <c r="R420" s="6"/>
    </row>
    <row r="421" spans="1:18" ht="17.25" x14ac:dyDescent="0.25">
      <c r="A421" s="12"/>
      <c r="B421" s="6"/>
      <c r="C421" s="13" t="str">
        <f>IF($B421="","",IFERROR(INDEX(従業員マスタ!$A$7:$A$26,MATCH($B421,従業員マスタ!$B$7:$B$26,0)),""))</f>
        <v/>
      </c>
      <c r="D421" s="13" t="str">
        <f t="shared" si="54"/>
        <v/>
      </c>
      <c r="E421" s="14"/>
      <c r="F421" s="14"/>
      <c r="G421" s="15"/>
      <c r="H421" s="13" t="str">
        <f t="shared" si="55"/>
        <v/>
      </c>
      <c r="I421" s="16" t="str">
        <f t="shared" si="56"/>
        <v/>
      </c>
      <c r="J421" s="16" t="str">
        <f t="shared" si="57"/>
        <v/>
      </c>
      <c r="K421" s="16" t="str">
        <f t="shared" si="58"/>
        <v/>
      </c>
      <c r="L421" s="16" t="str">
        <f t="shared" si="59"/>
        <v/>
      </c>
      <c r="M421" s="16" t="str">
        <f t="shared" si="60"/>
        <v/>
      </c>
      <c r="N421" s="11"/>
      <c r="O421" s="16" t="str">
        <f t="shared" si="61"/>
        <v/>
      </c>
      <c r="P421" s="8" t="str">
        <f t="shared" si="62"/>
        <v/>
      </c>
      <c r="Q421" s="17" t="str">
        <f>IF($C421="","",IF(AND(ISNUMBER(IFERROR(INDEX(従業員マスタ!$S$7:$S$26,MATCH($C421,従業員マスタ!$A$7:$A$26,0)),"")),IFERROR(INDEX(従業員マスタ!$S$7:$S$26,MATCH($C421,従業員マスタ!$A$7:$A$26,0)),"")&gt;0,ISNUMBER(IFERROR(INDEX(従業員マスタ!$T$7:$T$26,MATCH($C421,従業員マスタ!$A$7:$A$26,0)),"")),IFERROR(INDEX(従業員マスタ!$T$7:$T$26,MATCH($C421,従業員マスタ!$A$7:$A$26,0)),"")&gt;0),ROUND(IFERROR(INDEX(従業員マスタ!$T$7:$T$26,MATCH($C421,従業員マスタ!$A$7:$A$26,0)),"")/IFERROR(INDEX(従業員マスタ!$S$7:$S$26,MATCH($C421,従業員マスタ!$A$7:$A$26,0)),""),2),設定!$B$11))</f>
        <v/>
      </c>
      <c r="R421" s="6"/>
    </row>
    <row r="422" spans="1:18" ht="17.25" x14ac:dyDescent="0.25">
      <c r="A422" s="12"/>
      <c r="B422" s="6"/>
      <c r="C422" s="13" t="str">
        <f>IF($B422="","",IFERROR(INDEX(従業員マスタ!$A$7:$A$26,MATCH($B422,従業員マスタ!$B$7:$B$26,0)),""))</f>
        <v/>
      </c>
      <c r="D422" s="13" t="str">
        <f t="shared" si="54"/>
        <v/>
      </c>
      <c r="E422" s="14"/>
      <c r="F422" s="14"/>
      <c r="G422" s="15"/>
      <c r="H422" s="13" t="str">
        <f t="shared" si="55"/>
        <v/>
      </c>
      <c r="I422" s="16" t="str">
        <f t="shared" si="56"/>
        <v/>
      </c>
      <c r="J422" s="16" t="str">
        <f t="shared" si="57"/>
        <v/>
      </c>
      <c r="K422" s="16" t="str">
        <f t="shared" si="58"/>
        <v/>
      </c>
      <c r="L422" s="16" t="str">
        <f t="shared" si="59"/>
        <v/>
      </c>
      <c r="M422" s="16" t="str">
        <f t="shared" si="60"/>
        <v/>
      </c>
      <c r="N422" s="11"/>
      <c r="O422" s="16" t="str">
        <f t="shared" si="61"/>
        <v/>
      </c>
      <c r="P422" s="8" t="str">
        <f t="shared" si="62"/>
        <v/>
      </c>
      <c r="Q422" s="17" t="str">
        <f>IF($C422="","",IF(AND(ISNUMBER(IFERROR(INDEX(従業員マスタ!$S$7:$S$26,MATCH($C422,従業員マスタ!$A$7:$A$26,0)),"")),IFERROR(INDEX(従業員マスタ!$S$7:$S$26,MATCH($C422,従業員マスタ!$A$7:$A$26,0)),"")&gt;0,ISNUMBER(IFERROR(INDEX(従業員マスタ!$T$7:$T$26,MATCH($C422,従業員マスタ!$A$7:$A$26,0)),"")),IFERROR(INDEX(従業員マスタ!$T$7:$T$26,MATCH($C422,従業員マスタ!$A$7:$A$26,0)),"")&gt;0),ROUND(IFERROR(INDEX(従業員マスタ!$T$7:$T$26,MATCH($C422,従業員マスタ!$A$7:$A$26,0)),"")/IFERROR(INDEX(従業員マスタ!$S$7:$S$26,MATCH($C422,従業員マスタ!$A$7:$A$26,0)),""),2),設定!$B$11))</f>
        <v/>
      </c>
      <c r="R422" s="6"/>
    </row>
    <row r="423" spans="1:18" ht="17.25" x14ac:dyDescent="0.25">
      <c r="A423" s="12"/>
      <c r="B423" s="6"/>
      <c r="C423" s="13" t="str">
        <f>IF($B423="","",IFERROR(INDEX(従業員マスタ!$A$7:$A$26,MATCH($B423,従業員マスタ!$B$7:$B$26,0)),""))</f>
        <v/>
      </c>
      <c r="D423" s="13" t="str">
        <f t="shared" si="54"/>
        <v/>
      </c>
      <c r="E423" s="14"/>
      <c r="F423" s="14"/>
      <c r="G423" s="15"/>
      <c r="H423" s="13" t="str">
        <f t="shared" si="55"/>
        <v/>
      </c>
      <c r="I423" s="16" t="str">
        <f t="shared" si="56"/>
        <v/>
      </c>
      <c r="J423" s="16" t="str">
        <f t="shared" si="57"/>
        <v/>
      </c>
      <c r="K423" s="16" t="str">
        <f t="shared" si="58"/>
        <v/>
      </c>
      <c r="L423" s="16" t="str">
        <f t="shared" si="59"/>
        <v/>
      </c>
      <c r="M423" s="16" t="str">
        <f t="shared" si="60"/>
        <v/>
      </c>
      <c r="N423" s="11"/>
      <c r="O423" s="16" t="str">
        <f t="shared" si="61"/>
        <v/>
      </c>
      <c r="P423" s="8" t="str">
        <f t="shared" si="62"/>
        <v/>
      </c>
      <c r="Q423" s="17" t="str">
        <f>IF($C423="","",IF(AND(ISNUMBER(IFERROR(INDEX(従業員マスタ!$S$7:$S$26,MATCH($C423,従業員マスタ!$A$7:$A$26,0)),"")),IFERROR(INDEX(従業員マスタ!$S$7:$S$26,MATCH($C423,従業員マスタ!$A$7:$A$26,0)),"")&gt;0,ISNUMBER(IFERROR(INDEX(従業員マスタ!$T$7:$T$26,MATCH($C423,従業員マスタ!$A$7:$A$26,0)),"")),IFERROR(INDEX(従業員マスタ!$T$7:$T$26,MATCH($C423,従業員マスタ!$A$7:$A$26,0)),"")&gt;0),ROUND(IFERROR(INDEX(従業員マスタ!$T$7:$T$26,MATCH($C423,従業員マスタ!$A$7:$A$26,0)),"")/IFERROR(INDEX(従業員マスタ!$S$7:$S$26,MATCH($C423,従業員マスタ!$A$7:$A$26,0)),""),2),設定!$B$11))</f>
        <v/>
      </c>
      <c r="R423" s="6"/>
    </row>
    <row r="424" spans="1:18" ht="17.25" x14ac:dyDescent="0.25">
      <c r="A424" s="12"/>
      <c r="B424" s="6"/>
      <c r="C424" s="13" t="str">
        <f>IF($B424="","",IFERROR(INDEX(従業員マスタ!$A$7:$A$26,MATCH($B424,従業員マスタ!$B$7:$B$26,0)),""))</f>
        <v/>
      </c>
      <c r="D424" s="13" t="str">
        <f t="shared" si="54"/>
        <v/>
      </c>
      <c r="E424" s="14"/>
      <c r="F424" s="14"/>
      <c r="G424" s="15"/>
      <c r="H424" s="13" t="str">
        <f t="shared" si="55"/>
        <v/>
      </c>
      <c r="I424" s="16" t="str">
        <f t="shared" si="56"/>
        <v/>
      </c>
      <c r="J424" s="16" t="str">
        <f t="shared" si="57"/>
        <v/>
      </c>
      <c r="K424" s="16" t="str">
        <f t="shared" si="58"/>
        <v/>
      </c>
      <c r="L424" s="16" t="str">
        <f t="shared" si="59"/>
        <v/>
      </c>
      <c r="M424" s="16" t="str">
        <f t="shared" si="60"/>
        <v/>
      </c>
      <c r="N424" s="11"/>
      <c r="O424" s="16" t="str">
        <f t="shared" si="61"/>
        <v/>
      </c>
      <c r="P424" s="8" t="str">
        <f t="shared" si="62"/>
        <v/>
      </c>
      <c r="Q424" s="17" t="str">
        <f>IF($C424="","",IF(AND(ISNUMBER(IFERROR(INDEX(従業員マスタ!$S$7:$S$26,MATCH($C424,従業員マスタ!$A$7:$A$26,0)),"")),IFERROR(INDEX(従業員マスタ!$S$7:$S$26,MATCH($C424,従業員マスタ!$A$7:$A$26,0)),"")&gt;0,ISNUMBER(IFERROR(INDEX(従業員マスタ!$T$7:$T$26,MATCH($C424,従業員マスタ!$A$7:$A$26,0)),"")),IFERROR(INDEX(従業員マスタ!$T$7:$T$26,MATCH($C424,従業員マスタ!$A$7:$A$26,0)),"")&gt;0),ROUND(IFERROR(INDEX(従業員マスタ!$T$7:$T$26,MATCH($C424,従業員マスタ!$A$7:$A$26,0)),"")/IFERROR(INDEX(従業員マスタ!$S$7:$S$26,MATCH($C424,従業員マスタ!$A$7:$A$26,0)),""),2),設定!$B$11))</f>
        <v/>
      </c>
      <c r="R424" s="6"/>
    </row>
    <row r="425" spans="1:18" ht="17.25" x14ac:dyDescent="0.25">
      <c r="A425" s="12"/>
      <c r="B425" s="6"/>
      <c r="C425" s="13" t="str">
        <f>IF($B425="","",IFERROR(INDEX(従業員マスタ!$A$7:$A$26,MATCH($B425,従業員マスタ!$B$7:$B$26,0)),""))</f>
        <v/>
      </c>
      <c r="D425" s="13" t="str">
        <f t="shared" si="54"/>
        <v/>
      </c>
      <c r="E425" s="14"/>
      <c r="F425" s="14"/>
      <c r="G425" s="15"/>
      <c r="H425" s="13" t="str">
        <f t="shared" si="55"/>
        <v/>
      </c>
      <c r="I425" s="16" t="str">
        <f t="shared" si="56"/>
        <v/>
      </c>
      <c r="J425" s="16" t="str">
        <f t="shared" si="57"/>
        <v/>
      </c>
      <c r="K425" s="16" t="str">
        <f t="shared" si="58"/>
        <v/>
      </c>
      <c r="L425" s="16" t="str">
        <f t="shared" si="59"/>
        <v/>
      </c>
      <c r="M425" s="16" t="str">
        <f t="shared" si="60"/>
        <v/>
      </c>
      <c r="N425" s="11"/>
      <c r="O425" s="16" t="str">
        <f t="shared" si="61"/>
        <v/>
      </c>
      <c r="P425" s="8" t="str">
        <f t="shared" si="62"/>
        <v/>
      </c>
      <c r="Q425" s="17" t="str">
        <f>IF($C425="","",IF(AND(ISNUMBER(IFERROR(INDEX(従業員マスタ!$S$7:$S$26,MATCH($C425,従業員マスタ!$A$7:$A$26,0)),"")),IFERROR(INDEX(従業員マスタ!$S$7:$S$26,MATCH($C425,従業員マスタ!$A$7:$A$26,0)),"")&gt;0,ISNUMBER(IFERROR(INDEX(従業員マスタ!$T$7:$T$26,MATCH($C425,従業員マスタ!$A$7:$A$26,0)),"")),IFERROR(INDEX(従業員マスタ!$T$7:$T$26,MATCH($C425,従業員マスタ!$A$7:$A$26,0)),"")&gt;0),ROUND(IFERROR(INDEX(従業員マスタ!$T$7:$T$26,MATCH($C425,従業員マスタ!$A$7:$A$26,0)),"")/IFERROR(INDEX(従業員マスタ!$S$7:$S$26,MATCH($C425,従業員マスタ!$A$7:$A$26,0)),""),2),設定!$B$11))</f>
        <v/>
      </c>
      <c r="R425" s="6"/>
    </row>
    <row r="426" spans="1:18" ht="17.25" x14ac:dyDescent="0.25">
      <c r="A426" s="12"/>
      <c r="B426" s="6"/>
      <c r="C426" s="13" t="str">
        <f>IF($B426="","",IFERROR(INDEX(従業員マスタ!$A$7:$A$26,MATCH($B426,従業員マスタ!$B$7:$B$26,0)),""))</f>
        <v/>
      </c>
      <c r="D426" s="13" t="str">
        <f t="shared" si="54"/>
        <v/>
      </c>
      <c r="E426" s="14"/>
      <c r="F426" s="14"/>
      <c r="G426" s="15"/>
      <c r="H426" s="13" t="str">
        <f t="shared" si="55"/>
        <v/>
      </c>
      <c r="I426" s="16" t="str">
        <f t="shared" si="56"/>
        <v/>
      </c>
      <c r="J426" s="16" t="str">
        <f t="shared" si="57"/>
        <v/>
      </c>
      <c r="K426" s="16" t="str">
        <f t="shared" si="58"/>
        <v/>
      </c>
      <c r="L426" s="16" t="str">
        <f t="shared" si="59"/>
        <v/>
      </c>
      <c r="M426" s="16" t="str">
        <f t="shared" si="60"/>
        <v/>
      </c>
      <c r="N426" s="11"/>
      <c r="O426" s="16" t="str">
        <f t="shared" si="61"/>
        <v/>
      </c>
      <c r="P426" s="8" t="str">
        <f t="shared" si="62"/>
        <v/>
      </c>
      <c r="Q426" s="17" t="str">
        <f>IF($C426="","",IF(AND(ISNUMBER(IFERROR(INDEX(従業員マスタ!$S$7:$S$26,MATCH($C426,従業員マスタ!$A$7:$A$26,0)),"")),IFERROR(INDEX(従業員マスタ!$S$7:$S$26,MATCH($C426,従業員マスタ!$A$7:$A$26,0)),"")&gt;0,ISNUMBER(IFERROR(INDEX(従業員マスタ!$T$7:$T$26,MATCH($C426,従業員マスタ!$A$7:$A$26,0)),"")),IFERROR(INDEX(従業員マスタ!$T$7:$T$26,MATCH($C426,従業員マスタ!$A$7:$A$26,0)),"")&gt;0),ROUND(IFERROR(INDEX(従業員マスタ!$T$7:$T$26,MATCH($C426,従業員マスタ!$A$7:$A$26,0)),"")/IFERROR(INDEX(従業員マスタ!$S$7:$S$26,MATCH($C426,従業員マスタ!$A$7:$A$26,0)),""),2),設定!$B$11))</f>
        <v/>
      </c>
      <c r="R426" s="6"/>
    </row>
    <row r="427" spans="1:18" ht="17.25" x14ac:dyDescent="0.25">
      <c r="A427" s="12"/>
      <c r="B427" s="6"/>
      <c r="C427" s="13" t="str">
        <f>IF($B427="","",IFERROR(INDEX(従業員マスタ!$A$7:$A$26,MATCH($B427,従業員マスタ!$B$7:$B$26,0)),""))</f>
        <v/>
      </c>
      <c r="D427" s="13" t="str">
        <f t="shared" si="54"/>
        <v/>
      </c>
      <c r="E427" s="14"/>
      <c r="F427" s="14"/>
      <c r="G427" s="15"/>
      <c r="H427" s="13" t="str">
        <f t="shared" si="55"/>
        <v/>
      </c>
      <c r="I427" s="16" t="str">
        <f t="shared" si="56"/>
        <v/>
      </c>
      <c r="J427" s="16" t="str">
        <f t="shared" si="57"/>
        <v/>
      </c>
      <c r="K427" s="16" t="str">
        <f t="shared" si="58"/>
        <v/>
      </c>
      <c r="L427" s="16" t="str">
        <f t="shared" si="59"/>
        <v/>
      </c>
      <c r="M427" s="16" t="str">
        <f t="shared" si="60"/>
        <v/>
      </c>
      <c r="N427" s="11"/>
      <c r="O427" s="16" t="str">
        <f t="shared" si="61"/>
        <v/>
      </c>
      <c r="P427" s="8" t="str">
        <f t="shared" si="62"/>
        <v/>
      </c>
      <c r="Q427" s="17" t="str">
        <f>IF($C427="","",IF(AND(ISNUMBER(IFERROR(INDEX(従業員マスタ!$S$7:$S$26,MATCH($C427,従業員マスタ!$A$7:$A$26,0)),"")),IFERROR(INDEX(従業員マスタ!$S$7:$S$26,MATCH($C427,従業員マスタ!$A$7:$A$26,0)),"")&gt;0,ISNUMBER(IFERROR(INDEX(従業員マスタ!$T$7:$T$26,MATCH($C427,従業員マスタ!$A$7:$A$26,0)),"")),IFERROR(INDEX(従業員マスタ!$T$7:$T$26,MATCH($C427,従業員マスタ!$A$7:$A$26,0)),"")&gt;0),ROUND(IFERROR(INDEX(従業員マスタ!$T$7:$T$26,MATCH($C427,従業員マスタ!$A$7:$A$26,0)),"")/IFERROR(INDEX(従業員マスタ!$S$7:$S$26,MATCH($C427,従業員マスタ!$A$7:$A$26,0)),""),2),設定!$B$11))</f>
        <v/>
      </c>
      <c r="R427" s="6"/>
    </row>
    <row r="428" spans="1:18" ht="17.25" x14ac:dyDescent="0.25">
      <c r="A428" s="12"/>
      <c r="B428" s="6"/>
      <c r="C428" s="13" t="str">
        <f>IF($B428="","",IFERROR(INDEX(従業員マスタ!$A$7:$A$26,MATCH($B428,従業員マスタ!$B$7:$B$26,0)),""))</f>
        <v/>
      </c>
      <c r="D428" s="13" t="str">
        <f t="shared" si="54"/>
        <v/>
      </c>
      <c r="E428" s="14"/>
      <c r="F428" s="14"/>
      <c r="G428" s="15"/>
      <c r="H428" s="13" t="str">
        <f t="shared" si="55"/>
        <v/>
      </c>
      <c r="I428" s="16" t="str">
        <f t="shared" si="56"/>
        <v/>
      </c>
      <c r="J428" s="16" t="str">
        <f t="shared" si="57"/>
        <v/>
      </c>
      <c r="K428" s="16" t="str">
        <f t="shared" si="58"/>
        <v/>
      </c>
      <c r="L428" s="16" t="str">
        <f t="shared" si="59"/>
        <v/>
      </c>
      <c r="M428" s="16" t="str">
        <f t="shared" si="60"/>
        <v/>
      </c>
      <c r="N428" s="11"/>
      <c r="O428" s="16" t="str">
        <f t="shared" si="61"/>
        <v/>
      </c>
      <c r="P428" s="8" t="str">
        <f t="shared" si="62"/>
        <v/>
      </c>
      <c r="Q428" s="17" t="str">
        <f>IF($C428="","",IF(AND(ISNUMBER(IFERROR(INDEX(従業員マスタ!$S$7:$S$26,MATCH($C428,従業員マスタ!$A$7:$A$26,0)),"")),IFERROR(INDEX(従業員マスタ!$S$7:$S$26,MATCH($C428,従業員マスタ!$A$7:$A$26,0)),"")&gt;0,ISNUMBER(IFERROR(INDEX(従業員マスタ!$T$7:$T$26,MATCH($C428,従業員マスタ!$A$7:$A$26,0)),"")),IFERROR(INDEX(従業員マスタ!$T$7:$T$26,MATCH($C428,従業員マスタ!$A$7:$A$26,0)),"")&gt;0),ROUND(IFERROR(INDEX(従業員マスタ!$T$7:$T$26,MATCH($C428,従業員マスタ!$A$7:$A$26,0)),"")/IFERROR(INDEX(従業員マスタ!$S$7:$S$26,MATCH($C428,従業員マスタ!$A$7:$A$26,0)),""),2),設定!$B$11))</f>
        <v/>
      </c>
      <c r="R428" s="6"/>
    </row>
    <row r="429" spans="1:18" ht="17.25" x14ac:dyDescent="0.25">
      <c r="A429" s="12"/>
      <c r="B429" s="6"/>
      <c r="C429" s="13" t="str">
        <f>IF($B429="","",IFERROR(INDEX(従業員マスタ!$A$7:$A$26,MATCH($B429,従業員マスタ!$B$7:$B$26,0)),""))</f>
        <v/>
      </c>
      <c r="D429" s="13" t="str">
        <f t="shared" si="54"/>
        <v/>
      </c>
      <c r="E429" s="14"/>
      <c r="F429" s="14"/>
      <c r="G429" s="15"/>
      <c r="H429" s="13" t="str">
        <f t="shared" si="55"/>
        <v/>
      </c>
      <c r="I429" s="16" t="str">
        <f t="shared" si="56"/>
        <v/>
      </c>
      <c r="J429" s="16" t="str">
        <f t="shared" si="57"/>
        <v/>
      </c>
      <c r="K429" s="16" t="str">
        <f t="shared" si="58"/>
        <v/>
      </c>
      <c r="L429" s="16" t="str">
        <f t="shared" si="59"/>
        <v/>
      </c>
      <c r="M429" s="16" t="str">
        <f t="shared" si="60"/>
        <v/>
      </c>
      <c r="N429" s="11"/>
      <c r="O429" s="16" t="str">
        <f t="shared" si="61"/>
        <v/>
      </c>
      <c r="P429" s="8" t="str">
        <f t="shared" si="62"/>
        <v/>
      </c>
      <c r="Q429" s="17" t="str">
        <f>IF($C429="","",IF(AND(ISNUMBER(IFERROR(INDEX(従業員マスタ!$S$7:$S$26,MATCH($C429,従業員マスタ!$A$7:$A$26,0)),"")),IFERROR(INDEX(従業員マスタ!$S$7:$S$26,MATCH($C429,従業員マスタ!$A$7:$A$26,0)),"")&gt;0,ISNUMBER(IFERROR(INDEX(従業員マスタ!$T$7:$T$26,MATCH($C429,従業員マスタ!$A$7:$A$26,0)),"")),IFERROR(INDEX(従業員マスタ!$T$7:$T$26,MATCH($C429,従業員マスタ!$A$7:$A$26,0)),"")&gt;0),ROUND(IFERROR(INDEX(従業員マスタ!$T$7:$T$26,MATCH($C429,従業員マスタ!$A$7:$A$26,0)),"")/IFERROR(INDEX(従業員マスタ!$S$7:$S$26,MATCH($C429,従業員マスタ!$A$7:$A$26,0)),""),2),設定!$B$11))</f>
        <v/>
      </c>
      <c r="R429" s="6"/>
    </row>
    <row r="430" spans="1:18" ht="17.25" x14ac:dyDescent="0.25">
      <c r="A430" s="12"/>
      <c r="B430" s="6"/>
      <c r="C430" s="13" t="str">
        <f>IF($B430="","",IFERROR(INDEX(従業員マスタ!$A$7:$A$26,MATCH($B430,従業員マスタ!$B$7:$B$26,0)),""))</f>
        <v/>
      </c>
      <c r="D430" s="13" t="str">
        <f t="shared" si="54"/>
        <v/>
      </c>
      <c r="E430" s="14"/>
      <c r="F430" s="14"/>
      <c r="G430" s="15"/>
      <c r="H430" s="13" t="str">
        <f t="shared" si="55"/>
        <v/>
      </c>
      <c r="I430" s="16" t="str">
        <f t="shared" si="56"/>
        <v/>
      </c>
      <c r="J430" s="16" t="str">
        <f t="shared" si="57"/>
        <v/>
      </c>
      <c r="K430" s="16" t="str">
        <f t="shared" si="58"/>
        <v/>
      </c>
      <c r="L430" s="16" t="str">
        <f t="shared" si="59"/>
        <v/>
      </c>
      <c r="M430" s="16" t="str">
        <f t="shared" si="60"/>
        <v/>
      </c>
      <c r="N430" s="11"/>
      <c r="O430" s="16" t="str">
        <f t="shared" si="61"/>
        <v/>
      </c>
      <c r="P430" s="8" t="str">
        <f t="shared" si="62"/>
        <v/>
      </c>
      <c r="Q430" s="17" t="str">
        <f>IF($C430="","",IF(AND(ISNUMBER(IFERROR(INDEX(従業員マスタ!$S$7:$S$26,MATCH($C430,従業員マスタ!$A$7:$A$26,0)),"")),IFERROR(INDEX(従業員マスタ!$S$7:$S$26,MATCH($C430,従業員マスタ!$A$7:$A$26,0)),"")&gt;0,ISNUMBER(IFERROR(INDEX(従業員マスタ!$T$7:$T$26,MATCH($C430,従業員マスタ!$A$7:$A$26,0)),"")),IFERROR(INDEX(従業員マスタ!$T$7:$T$26,MATCH($C430,従業員マスタ!$A$7:$A$26,0)),"")&gt;0),ROUND(IFERROR(INDEX(従業員マスタ!$T$7:$T$26,MATCH($C430,従業員マスタ!$A$7:$A$26,0)),"")/IFERROR(INDEX(従業員マスタ!$S$7:$S$26,MATCH($C430,従業員マスタ!$A$7:$A$26,0)),""),2),設定!$B$11))</f>
        <v/>
      </c>
      <c r="R430" s="6"/>
    </row>
    <row r="431" spans="1:18" ht="17.25" x14ac:dyDescent="0.25">
      <c r="A431" s="12"/>
      <c r="B431" s="6"/>
      <c r="C431" s="13" t="str">
        <f>IF($B431="","",IFERROR(INDEX(従業員マスタ!$A$7:$A$26,MATCH($B431,従業員マスタ!$B$7:$B$26,0)),""))</f>
        <v/>
      </c>
      <c r="D431" s="13" t="str">
        <f t="shared" si="54"/>
        <v/>
      </c>
      <c r="E431" s="14"/>
      <c r="F431" s="14"/>
      <c r="G431" s="15"/>
      <c r="H431" s="13" t="str">
        <f t="shared" si="55"/>
        <v/>
      </c>
      <c r="I431" s="16" t="str">
        <f t="shared" si="56"/>
        <v/>
      </c>
      <c r="J431" s="16" t="str">
        <f t="shared" si="57"/>
        <v/>
      </c>
      <c r="K431" s="16" t="str">
        <f t="shared" si="58"/>
        <v/>
      </c>
      <c r="L431" s="16" t="str">
        <f t="shared" si="59"/>
        <v/>
      </c>
      <c r="M431" s="16" t="str">
        <f t="shared" si="60"/>
        <v/>
      </c>
      <c r="N431" s="11"/>
      <c r="O431" s="16" t="str">
        <f t="shared" si="61"/>
        <v/>
      </c>
      <c r="P431" s="8" t="str">
        <f t="shared" si="62"/>
        <v/>
      </c>
      <c r="Q431" s="17" t="str">
        <f>IF($C431="","",IF(AND(ISNUMBER(IFERROR(INDEX(従業員マスタ!$S$7:$S$26,MATCH($C431,従業員マスタ!$A$7:$A$26,0)),"")),IFERROR(INDEX(従業員マスタ!$S$7:$S$26,MATCH($C431,従業員マスタ!$A$7:$A$26,0)),"")&gt;0,ISNUMBER(IFERROR(INDEX(従業員マスタ!$T$7:$T$26,MATCH($C431,従業員マスタ!$A$7:$A$26,0)),"")),IFERROR(INDEX(従業員マスタ!$T$7:$T$26,MATCH($C431,従業員マスタ!$A$7:$A$26,0)),"")&gt;0),ROUND(IFERROR(INDEX(従業員マスタ!$T$7:$T$26,MATCH($C431,従業員マスタ!$A$7:$A$26,0)),"")/IFERROR(INDEX(従業員マスタ!$S$7:$S$26,MATCH($C431,従業員マスタ!$A$7:$A$26,0)),""),2),設定!$B$11))</f>
        <v/>
      </c>
      <c r="R431" s="6"/>
    </row>
    <row r="432" spans="1:18" ht="17.25" x14ac:dyDescent="0.25">
      <c r="A432" s="12"/>
      <c r="B432" s="6"/>
      <c r="C432" s="13" t="str">
        <f>IF($B432="","",IFERROR(INDEX(従業員マスタ!$A$7:$A$26,MATCH($B432,従業員マスタ!$B$7:$B$26,0)),""))</f>
        <v/>
      </c>
      <c r="D432" s="13" t="str">
        <f t="shared" si="54"/>
        <v/>
      </c>
      <c r="E432" s="14"/>
      <c r="F432" s="14"/>
      <c r="G432" s="15"/>
      <c r="H432" s="13" t="str">
        <f t="shared" si="55"/>
        <v/>
      </c>
      <c r="I432" s="16" t="str">
        <f t="shared" si="56"/>
        <v/>
      </c>
      <c r="J432" s="16" t="str">
        <f t="shared" si="57"/>
        <v/>
      </c>
      <c r="K432" s="16" t="str">
        <f t="shared" si="58"/>
        <v/>
      </c>
      <c r="L432" s="16" t="str">
        <f t="shared" si="59"/>
        <v/>
      </c>
      <c r="M432" s="16" t="str">
        <f t="shared" si="60"/>
        <v/>
      </c>
      <c r="N432" s="11"/>
      <c r="O432" s="16" t="str">
        <f t="shared" si="61"/>
        <v/>
      </c>
      <c r="P432" s="8" t="str">
        <f t="shared" si="62"/>
        <v/>
      </c>
      <c r="Q432" s="17" t="str">
        <f>IF($C432="","",IF(AND(ISNUMBER(IFERROR(INDEX(従業員マスタ!$S$7:$S$26,MATCH($C432,従業員マスタ!$A$7:$A$26,0)),"")),IFERROR(INDEX(従業員マスタ!$S$7:$S$26,MATCH($C432,従業員マスタ!$A$7:$A$26,0)),"")&gt;0,ISNUMBER(IFERROR(INDEX(従業員マスタ!$T$7:$T$26,MATCH($C432,従業員マスタ!$A$7:$A$26,0)),"")),IFERROR(INDEX(従業員マスタ!$T$7:$T$26,MATCH($C432,従業員マスタ!$A$7:$A$26,0)),"")&gt;0),ROUND(IFERROR(INDEX(従業員マスタ!$T$7:$T$26,MATCH($C432,従業員マスタ!$A$7:$A$26,0)),"")/IFERROR(INDEX(従業員マスタ!$S$7:$S$26,MATCH($C432,従業員マスタ!$A$7:$A$26,0)),""),2),設定!$B$11))</f>
        <v/>
      </c>
      <c r="R432" s="6"/>
    </row>
    <row r="433" spans="1:18" ht="17.25" x14ac:dyDescent="0.25">
      <c r="A433" s="12"/>
      <c r="B433" s="6"/>
      <c r="C433" s="13" t="str">
        <f>IF($B433="","",IFERROR(INDEX(従業員マスタ!$A$7:$A$26,MATCH($B433,従業員マスタ!$B$7:$B$26,0)),""))</f>
        <v/>
      </c>
      <c r="D433" s="13" t="str">
        <f t="shared" si="54"/>
        <v/>
      </c>
      <c r="E433" s="14"/>
      <c r="F433" s="14"/>
      <c r="G433" s="15"/>
      <c r="H433" s="13" t="str">
        <f t="shared" si="55"/>
        <v/>
      </c>
      <c r="I433" s="16" t="str">
        <f t="shared" si="56"/>
        <v/>
      </c>
      <c r="J433" s="16" t="str">
        <f t="shared" si="57"/>
        <v/>
      </c>
      <c r="K433" s="16" t="str">
        <f t="shared" si="58"/>
        <v/>
      </c>
      <c r="L433" s="16" t="str">
        <f t="shared" si="59"/>
        <v/>
      </c>
      <c r="M433" s="16" t="str">
        <f t="shared" si="60"/>
        <v/>
      </c>
      <c r="N433" s="11"/>
      <c r="O433" s="16" t="str">
        <f t="shared" si="61"/>
        <v/>
      </c>
      <c r="P433" s="8" t="str">
        <f t="shared" si="62"/>
        <v/>
      </c>
      <c r="Q433" s="17" t="str">
        <f>IF($C433="","",IF(AND(ISNUMBER(IFERROR(INDEX(従業員マスタ!$S$7:$S$26,MATCH($C433,従業員マスタ!$A$7:$A$26,0)),"")),IFERROR(INDEX(従業員マスタ!$S$7:$S$26,MATCH($C433,従業員マスタ!$A$7:$A$26,0)),"")&gt;0,ISNUMBER(IFERROR(INDEX(従業員マスタ!$T$7:$T$26,MATCH($C433,従業員マスタ!$A$7:$A$26,0)),"")),IFERROR(INDEX(従業員マスタ!$T$7:$T$26,MATCH($C433,従業員マスタ!$A$7:$A$26,0)),"")&gt;0),ROUND(IFERROR(INDEX(従業員マスタ!$T$7:$T$26,MATCH($C433,従業員マスタ!$A$7:$A$26,0)),"")/IFERROR(INDEX(従業員マスタ!$S$7:$S$26,MATCH($C433,従業員マスタ!$A$7:$A$26,0)),""),2),設定!$B$11))</f>
        <v/>
      </c>
      <c r="R433" s="6"/>
    </row>
    <row r="434" spans="1:18" ht="17.25" x14ac:dyDescent="0.25">
      <c r="A434" s="12"/>
      <c r="B434" s="6"/>
      <c r="C434" s="13" t="str">
        <f>IF($B434="","",IFERROR(INDEX(従業員マスタ!$A$7:$A$26,MATCH($B434,従業員マスタ!$B$7:$B$26,0)),""))</f>
        <v/>
      </c>
      <c r="D434" s="13" t="str">
        <f t="shared" si="54"/>
        <v/>
      </c>
      <c r="E434" s="14"/>
      <c r="F434" s="14"/>
      <c r="G434" s="15"/>
      <c r="H434" s="13" t="str">
        <f t="shared" si="55"/>
        <v/>
      </c>
      <c r="I434" s="16" t="str">
        <f t="shared" si="56"/>
        <v/>
      </c>
      <c r="J434" s="16" t="str">
        <f t="shared" si="57"/>
        <v/>
      </c>
      <c r="K434" s="16" t="str">
        <f t="shared" si="58"/>
        <v/>
      </c>
      <c r="L434" s="16" t="str">
        <f t="shared" si="59"/>
        <v/>
      </c>
      <c r="M434" s="16" t="str">
        <f t="shared" si="60"/>
        <v/>
      </c>
      <c r="N434" s="11"/>
      <c r="O434" s="16" t="str">
        <f t="shared" si="61"/>
        <v/>
      </c>
      <c r="P434" s="8" t="str">
        <f t="shared" si="62"/>
        <v/>
      </c>
      <c r="Q434" s="17" t="str">
        <f>IF($C434="","",IF(AND(ISNUMBER(IFERROR(INDEX(従業員マスタ!$S$7:$S$26,MATCH($C434,従業員マスタ!$A$7:$A$26,0)),"")),IFERROR(INDEX(従業員マスタ!$S$7:$S$26,MATCH($C434,従業員マスタ!$A$7:$A$26,0)),"")&gt;0,ISNUMBER(IFERROR(INDEX(従業員マスタ!$T$7:$T$26,MATCH($C434,従業員マスタ!$A$7:$A$26,0)),"")),IFERROR(INDEX(従業員マスタ!$T$7:$T$26,MATCH($C434,従業員マスタ!$A$7:$A$26,0)),"")&gt;0),ROUND(IFERROR(INDEX(従業員マスタ!$T$7:$T$26,MATCH($C434,従業員マスタ!$A$7:$A$26,0)),"")/IFERROR(INDEX(従業員マスタ!$S$7:$S$26,MATCH($C434,従業員マスタ!$A$7:$A$26,0)),""),2),設定!$B$11))</f>
        <v/>
      </c>
      <c r="R434" s="6"/>
    </row>
    <row r="435" spans="1:18" ht="17.25" x14ac:dyDescent="0.25">
      <c r="A435" s="12"/>
      <c r="B435" s="6"/>
      <c r="C435" s="13" t="str">
        <f>IF($B435="","",IFERROR(INDEX(従業員マスタ!$A$7:$A$26,MATCH($B435,従業員マスタ!$B$7:$B$26,0)),""))</f>
        <v/>
      </c>
      <c r="D435" s="13" t="str">
        <f t="shared" si="54"/>
        <v/>
      </c>
      <c r="E435" s="14"/>
      <c r="F435" s="14"/>
      <c r="G435" s="15"/>
      <c r="H435" s="13" t="str">
        <f t="shared" si="55"/>
        <v/>
      </c>
      <c r="I435" s="16" t="str">
        <f t="shared" si="56"/>
        <v/>
      </c>
      <c r="J435" s="16" t="str">
        <f t="shared" si="57"/>
        <v/>
      </c>
      <c r="K435" s="16" t="str">
        <f t="shared" si="58"/>
        <v/>
      </c>
      <c r="L435" s="16" t="str">
        <f t="shared" si="59"/>
        <v/>
      </c>
      <c r="M435" s="16" t="str">
        <f t="shared" si="60"/>
        <v/>
      </c>
      <c r="N435" s="11"/>
      <c r="O435" s="16" t="str">
        <f t="shared" si="61"/>
        <v/>
      </c>
      <c r="P435" s="8" t="str">
        <f t="shared" si="62"/>
        <v/>
      </c>
      <c r="Q435" s="17" t="str">
        <f>IF($C435="","",IF(AND(ISNUMBER(IFERROR(INDEX(従業員マスタ!$S$7:$S$26,MATCH($C435,従業員マスタ!$A$7:$A$26,0)),"")),IFERROR(INDEX(従業員マスタ!$S$7:$S$26,MATCH($C435,従業員マスタ!$A$7:$A$26,0)),"")&gt;0,ISNUMBER(IFERROR(INDEX(従業員マスタ!$T$7:$T$26,MATCH($C435,従業員マスタ!$A$7:$A$26,0)),"")),IFERROR(INDEX(従業員マスタ!$T$7:$T$26,MATCH($C435,従業員マスタ!$A$7:$A$26,0)),"")&gt;0),ROUND(IFERROR(INDEX(従業員マスタ!$T$7:$T$26,MATCH($C435,従業員マスタ!$A$7:$A$26,0)),"")/IFERROR(INDEX(従業員マスタ!$S$7:$S$26,MATCH($C435,従業員マスタ!$A$7:$A$26,0)),""),2),設定!$B$11))</f>
        <v/>
      </c>
      <c r="R435" s="6"/>
    </row>
    <row r="436" spans="1:18" ht="17.25" x14ac:dyDescent="0.25">
      <c r="A436" s="12"/>
      <c r="B436" s="6"/>
      <c r="C436" s="13" t="str">
        <f>IF($B436="","",IFERROR(INDEX(従業員マスタ!$A$7:$A$26,MATCH($B436,従業員マスタ!$B$7:$B$26,0)),""))</f>
        <v/>
      </c>
      <c r="D436" s="13" t="str">
        <f t="shared" si="54"/>
        <v/>
      </c>
      <c r="E436" s="14"/>
      <c r="F436" s="14"/>
      <c r="G436" s="15"/>
      <c r="H436" s="13" t="str">
        <f t="shared" si="55"/>
        <v/>
      </c>
      <c r="I436" s="16" t="str">
        <f t="shared" si="56"/>
        <v/>
      </c>
      <c r="J436" s="16" t="str">
        <f t="shared" si="57"/>
        <v/>
      </c>
      <c r="K436" s="16" t="str">
        <f t="shared" si="58"/>
        <v/>
      </c>
      <c r="L436" s="16" t="str">
        <f t="shared" si="59"/>
        <v/>
      </c>
      <c r="M436" s="16" t="str">
        <f t="shared" si="60"/>
        <v/>
      </c>
      <c r="N436" s="11"/>
      <c r="O436" s="16" t="str">
        <f t="shared" si="61"/>
        <v/>
      </c>
      <c r="P436" s="8" t="str">
        <f t="shared" si="62"/>
        <v/>
      </c>
      <c r="Q436" s="17" t="str">
        <f>IF($C436="","",IF(AND(ISNUMBER(IFERROR(INDEX(従業員マスタ!$S$7:$S$26,MATCH($C436,従業員マスタ!$A$7:$A$26,0)),"")),IFERROR(INDEX(従業員マスタ!$S$7:$S$26,MATCH($C436,従業員マスタ!$A$7:$A$26,0)),"")&gt;0,ISNUMBER(IFERROR(INDEX(従業員マスタ!$T$7:$T$26,MATCH($C436,従業員マスタ!$A$7:$A$26,0)),"")),IFERROR(INDEX(従業員マスタ!$T$7:$T$26,MATCH($C436,従業員マスタ!$A$7:$A$26,0)),"")&gt;0),ROUND(IFERROR(INDEX(従業員マスタ!$T$7:$T$26,MATCH($C436,従業員マスタ!$A$7:$A$26,0)),"")/IFERROR(INDEX(従業員マスタ!$S$7:$S$26,MATCH($C436,従業員マスタ!$A$7:$A$26,0)),""),2),設定!$B$11))</f>
        <v/>
      </c>
      <c r="R436" s="6"/>
    </row>
    <row r="437" spans="1:18" ht="17.25" x14ac:dyDescent="0.25">
      <c r="A437" s="12"/>
      <c r="B437" s="6"/>
      <c r="C437" s="13" t="str">
        <f>IF($B437="","",IFERROR(INDEX(従業員マスタ!$A$7:$A$26,MATCH($B437,従業員マスタ!$B$7:$B$26,0)),""))</f>
        <v/>
      </c>
      <c r="D437" s="13" t="str">
        <f t="shared" si="54"/>
        <v/>
      </c>
      <c r="E437" s="14"/>
      <c r="F437" s="14"/>
      <c r="G437" s="15"/>
      <c r="H437" s="13" t="str">
        <f t="shared" si="55"/>
        <v/>
      </c>
      <c r="I437" s="16" t="str">
        <f t="shared" si="56"/>
        <v/>
      </c>
      <c r="J437" s="16" t="str">
        <f t="shared" si="57"/>
        <v/>
      </c>
      <c r="K437" s="16" t="str">
        <f t="shared" si="58"/>
        <v/>
      </c>
      <c r="L437" s="16" t="str">
        <f t="shared" si="59"/>
        <v/>
      </c>
      <c r="M437" s="16" t="str">
        <f t="shared" si="60"/>
        <v/>
      </c>
      <c r="N437" s="11"/>
      <c r="O437" s="16" t="str">
        <f t="shared" si="61"/>
        <v/>
      </c>
      <c r="P437" s="8" t="str">
        <f t="shared" si="62"/>
        <v/>
      </c>
      <c r="Q437" s="17" t="str">
        <f>IF($C437="","",IF(AND(ISNUMBER(IFERROR(INDEX(従業員マスタ!$S$7:$S$26,MATCH($C437,従業員マスタ!$A$7:$A$26,0)),"")),IFERROR(INDEX(従業員マスタ!$S$7:$S$26,MATCH($C437,従業員マスタ!$A$7:$A$26,0)),"")&gt;0,ISNUMBER(IFERROR(INDEX(従業員マスタ!$T$7:$T$26,MATCH($C437,従業員マスタ!$A$7:$A$26,0)),"")),IFERROR(INDEX(従業員マスタ!$T$7:$T$26,MATCH($C437,従業員マスタ!$A$7:$A$26,0)),"")&gt;0),ROUND(IFERROR(INDEX(従業員マスタ!$T$7:$T$26,MATCH($C437,従業員マスタ!$A$7:$A$26,0)),"")/IFERROR(INDEX(従業員マスタ!$S$7:$S$26,MATCH($C437,従業員マスタ!$A$7:$A$26,0)),""),2),設定!$B$11))</f>
        <v/>
      </c>
      <c r="R437" s="6"/>
    </row>
    <row r="438" spans="1:18" ht="17.25" x14ac:dyDescent="0.25">
      <c r="A438" s="12"/>
      <c r="B438" s="6"/>
      <c r="C438" s="13" t="str">
        <f>IF($B438="","",IFERROR(INDEX(従業員マスタ!$A$7:$A$26,MATCH($B438,従業員マスタ!$B$7:$B$26,0)),""))</f>
        <v/>
      </c>
      <c r="D438" s="13" t="str">
        <f t="shared" si="54"/>
        <v/>
      </c>
      <c r="E438" s="14"/>
      <c r="F438" s="14"/>
      <c r="G438" s="15"/>
      <c r="H438" s="13" t="str">
        <f t="shared" si="55"/>
        <v/>
      </c>
      <c r="I438" s="16" t="str">
        <f t="shared" si="56"/>
        <v/>
      </c>
      <c r="J438" s="16" t="str">
        <f t="shared" si="57"/>
        <v/>
      </c>
      <c r="K438" s="16" t="str">
        <f t="shared" si="58"/>
        <v/>
      </c>
      <c r="L438" s="16" t="str">
        <f t="shared" si="59"/>
        <v/>
      </c>
      <c r="M438" s="16" t="str">
        <f t="shared" si="60"/>
        <v/>
      </c>
      <c r="N438" s="11"/>
      <c r="O438" s="16" t="str">
        <f t="shared" si="61"/>
        <v/>
      </c>
      <c r="P438" s="8" t="str">
        <f t="shared" si="62"/>
        <v/>
      </c>
      <c r="Q438" s="17" t="str">
        <f>IF($C438="","",IF(AND(ISNUMBER(IFERROR(INDEX(従業員マスタ!$S$7:$S$26,MATCH($C438,従業員マスタ!$A$7:$A$26,0)),"")),IFERROR(INDEX(従業員マスタ!$S$7:$S$26,MATCH($C438,従業員マスタ!$A$7:$A$26,0)),"")&gt;0,ISNUMBER(IFERROR(INDEX(従業員マスタ!$T$7:$T$26,MATCH($C438,従業員マスタ!$A$7:$A$26,0)),"")),IFERROR(INDEX(従業員マスタ!$T$7:$T$26,MATCH($C438,従業員マスタ!$A$7:$A$26,0)),"")&gt;0),ROUND(IFERROR(INDEX(従業員マスタ!$T$7:$T$26,MATCH($C438,従業員マスタ!$A$7:$A$26,0)),"")/IFERROR(INDEX(従業員マスタ!$S$7:$S$26,MATCH($C438,従業員マスタ!$A$7:$A$26,0)),""),2),設定!$B$11))</f>
        <v/>
      </c>
      <c r="R438" s="6"/>
    </row>
    <row r="439" spans="1:18" ht="17.25" x14ac:dyDescent="0.25">
      <c r="A439" s="12"/>
      <c r="B439" s="6"/>
      <c r="C439" s="13" t="str">
        <f>IF($B439="","",IFERROR(INDEX(従業員マスタ!$A$7:$A$26,MATCH($B439,従業員マスタ!$B$7:$B$26,0)),""))</f>
        <v/>
      </c>
      <c r="D439" s="13" t="str">
        <f t="shared" si="54"/>
        <v/>
      </c>
      <c r="E439" s="14"/>
      <c r="F439" s="14"/>
      <c r="G439" s="15"/>
      <c r="H439" s="13" t="str">
        <f t="shared" si="55"/>
        <v/>
      </c>
      <c r="I439" s="16" t="str">
        <f t="shared" si="56"/>
        <v/>
      </c>
      <c r="J439" s="16" t="str">
        <f t="shared" si="57"/>
        <v/>
      </c>
      <c r="K439" s="16" t="str">
        <f t="shared" si="58"/>
        <v/>
      </c>
      <c r="L439" s="16" t="str">
        <f t="shared" si="59"/>
        <v/>
      </c>
      <c r="M439" s="16" t="str">
        <f t="shared" si="60"/>
        <v/>
      </c>
      <c r="N439" s="11"/>
      <c r="O439" s="16" t="str">
        <f t="shared" si="61"/>
        <v/>
      </c>
      <c r="P439" s="8" t="str">
        <f t="shared" si="62"/>
        <v/>
      </c>
      <c r="Q439" s="17" t="str">
        <f>IF($C439="","",IF(AND(ISNUMBER(IFERROR(INDEX(従業員マスタ!$S$7:$S$26,MATCH($C439,従業員マスタ!$A$7:$A$26,0)),"")),IFERROR(INDEX(従業員マスタ!$S$7:$S$26,MATCH($C439,従業員マスタ!$A$7:$A$26,0)),"")&gt;0,ISNUMBER(IFERROR(INDEX(従業員マスタ!$T$7:$T$26,MATCH($C439,従業員マスタ!$A$7:$A$26,0)),"")),IFERROR(INDEX(従業員マスタ!$T$7:$T$26,MATCH($C439,従業員マスタ!$A$7:$A$26,0)),"")&gt;0),ROUND(IFERROR(INDEX(従業員マスタ!$T$7:$T$26,MATCH($C439,従業員マスタ!$A$7:$A$26,0)),"")/IFERROR(INDEX(従業員マスタ!$S$7:$S$26,MATCH($C439,従業員マスタ!$A$7:$A$26,0)),""),2),設定!$B$11))</f>
        <v/>
      </c>
      <c r="R439" s="6"/>
    </row>
    <row r="440" spans="1:18" ht="17.25" x14ac:dyDescent="0.25">
      <c r="A440" s="12"/>
      <c r="B440" s="6"/>
      <c r="C440" s="13" t="str">
        <f>IF($B440="","",IFERROR(INDEX(従業員マスタ!$A$7:$A$26,MATCH($B440,従業員マスタ!$B$7:$B$26,0)),""))</f>
        <v/>
      </c>
      <c r="D440" s="13" t="str">
        <f t="shared" si="54"/>
        <v/>
      </c>
      <c r="E440" s="14"/>
      <c r="F440" s="14"/>
      <c r="G440" s="15"/>
      <c r="H440" s="13" t="str">
        <f t="shared" si="55"/>
        <v/>
      </c>
      <c r="I440" s="16" t="str">
        <f t="shared" si="56"/>
        <v/>
      </c>
      <c r="J440" s="16" t="str">
        <f t="shared" si="57"/>
        <v/>
      </c>
      <c r="K440" s="16" t="str">
        <f t="shared" si="58"/>
        <v/>
      </c>
      <c r="L440" s="16" t="str">
        <f t="shared" si="59"/>
        <v/>
      </c>
      <c r="M440" s="16" t="str">
        <f t="shared" si="60"/>
        <v/>
      </c>
      <c r="N440" s="11"/>
      <c r="O440" s="16" t="str">
        <f t="shared" si="61"/>
        <v/>
      </c>
      <c r="P440" s="8" t="str">
        <f t="shared" si="62"/>
        <v/>
      </c>
      <c r="Q440" s="17" t="str">
        <f>IF($C440="","",IF(AND(ISNUMBER(IFERROR(INDEX(従業員マスタ!$S$7:$S$26,MATCH($C440,従業員マスタ!$A$7:$A$26,0)),"")),IFERROR(INDEX(従業員マスタ!$S$7:$S$26,MATCH($C440,従業員マスタ!$A$7:$A$26,0)),"")&gt;0,ISNUMBER(IFERROR(INDEX(従業員マスタ!$T$7:$T$26,MATCH($C440,従業員マスタ!$A$7:$A$26,0)),"")),IFERROR(INDEX(従業員マスタ!$T$7:$T$26,MATCH($C440,従業員マスタ!$A$7:$A$26,0)),"")&gt;0),ROUND(IFERROR(INDEX(従業員マスタ!$T$7:$T$26,MATCH($C440,従業員マスタ!$A$7:$A$26,0)),"")/IFERROR(INDEX(従業員マスタ!$S$7:$S$26,MATCH($C440,従業員マスタ!$A$7:$A$26,0)),""),2),設定!$B$11))</f>
        <v/>
      </c>
      <c r="R440" s="6"/>
    </row>
    <row r="441" spans="1:18" ht="17.25" x14ac:dyDescent="0.25">
      <c r="A441" s="12"/>
      <c r="B441" s="6"/>
      <c r="C441" s="13" t="str">
        <f>IF($B441="","",IFERROR(INDEX(従業員マスタ!$A$7:$A$26,MATCH($B441,従業員マスタ!$B$7:$B$26,0)),""))</f>
        <v/>
      </c>
      <c r="D441" s="13" t="str">
        <f t="shared" si="54"/>
        <v/>
      </c>
      <c r="E441" s="14"/>
      <c r="F441" s="14"/>
      <c r="G441" s="15"/>
      <c r="H441" s="13" t="str">
        <f t="shared" si="55"/>
        <v/>
      </c>
      <c r="I441" s="16" t="str">
        <f t="shared" si="56"/>
        <v/>
      </c>
      <c r="J441" s="16" t="str">
        <f t="shared" si="57"/>
        <v/>
      </c>
      <c r="K441" s="16" t="str">
        <f t="shared" si="58"/>
        <v/>
      </c>
      <c r="L441" s="16" t="str">
        <f t="shared" si="59"/>
        <v/>
      </c>
      <c r="M441" s="16" t="str">
        <f t="shared" si="60"/>
        <v/>
      </c>
      <c r="N441" s="11"/>
      <c r="O441" s="16" t="str">
        <f t="shared" si="61"/>
        <v/>
      </c>
      <c r="P441" s="8" t="str">
        <f t="shared" si="62"/>
        <v/>
      </c>
      <c r="Q441" s="17" t="str">
        <f>IF($C441="","",IF(AND(ISNUMBER(IFERROR(INDEX(従業員マスタ!$S$7:$S$26,MATCH($C441,従業員マスタ!$A$7:$A$26,0)),"")),IFERROR(INDEX(従業員マスタ!$S$7:$S$26,MATCH($C441,従業員マスタ!$A$7:$A$26,0)),"")&gt;0,ISNUMBER(IFERROR(INDEX(従業員マスタ!$T$7:$T$26,MATCH($C441,従業員マスタ!$A$7:$A$26,0)),"")),IFERROR(INDEX(従業員マスタ!$T$7:$T$26,MATCH($C441,従業員マスタ!$A$7:$A$26,0)),"")&gt;0),ROUND(IFERROR(INDEX(従業員マスタ!$T$7:$T$26,MATCH($C441,従業員マスタ!$A$7:$A$26,0)),"")/IFERROR(INDEX(従業員マスタ!$S$7:$S$26,MATCH($C441,従業員マスタ!$A$7:$A$26,0)),""),2),設定!$B$11))</f>
        <v/>
      </c>
      <c r="R441" s="6"/>
    </row>
    <row r="442" spans="1:18" ht="17.25" x14ac:dyDescent="0.25">
      <c r="A442" s="12"/>
      <c r="B442" s="6"/>
      <c r="C442" s="13" t="str">
        <f>IF($B442="","",IFERROR(INDEX(従業員マスタ!$A$7:$A$26,MATCH($B442,従業員マスタ!$B$7:$B$26,0)),""))</f>
        <v/>
      </c>
      <c r="D442" s="13" t="str">
        <f t="shared" si="54"/>
        <v/>
      </c>
      <c r="E442" s="14"/>
      <c r="F442" s="14"/>
      <c r="G442" s="15"/>
      <c r="H442" s="13" t="str">
        <f t="shared" si="55"/>
        <v/>
      </c>
      <c r="I442" s="16" t="str">
        <f t="shared" si="56"/>
        <v/>
      </c>
      <c r="J442" s="16" t="str">
        <f t="shared" si="57"/>
        <v/>
      </c>
      <c r="K442" s="16" t="str">
        <f t="shared" si="58"/>
        <v/>
      </c>
      <c r="L442" s="16" t="str">
        <f t="shared" si="59"/>
        <v/>
      </c>
      <c r="M442" s="16" t="str">
        <f t="shared" si="60"/>
        <v/>
      </c>
      <c r="N442" s="11"/>
      <c r="O442" s="16" t="str">
        <f t="shared" si="61"/>
        <v/>
      </c>
      <c r="P442" s="8" t="str">
        <f t="shared" si="62"/>
        <v/>
      </c>
      <c r="Q442" s="17" t="str">
        <f>IF($C442="","",IF(AND(ISNUMBER(IFERROR(INDEX(従業員マスタ!$S$7:$S$26,MATCH($C442,従業員マスタ!$A$7:$A$26,0)),"")),IFERROR(INDEX(従業員マスタ!$S$7:$S$26,MATCH($C442,従業員マスタ!$A$7:$A$26,0)),"")&gt;0,ISNUMBER(IFERROR(INDEX(従業員マスタ!$T$7:$T$26,MATCH($C442,従業員マスタ!$A$7:$A$26,0)),"")),IFERROR(INDEX(従業員マスタ!$T$7:$T$26,MATCH($C442,従業員マスタ!$A$7:$A$26,0)),"")&gt;0),ROUND(IFERROR(INDEX(従業員マスタ!$T$7:$T$26,MATCH($C442,従業員マスタ!$A$7:$A$26,0)),"")/IFERROR(INDEX(従業員マスタ!$S$7:$S$26,MATCH($C442,従業員マスタ!$A$7:$A$26,0)),""),2),設定!$B$11))</f>
        <v/>
      </c>
      <c r="R442" s="6"/>
    </row>
    <row r="443" spans="1:18" ht="17.25" x14ac:dyDescent="0.25">
      <c r="A443" s="12"/>
      <c r="B443" s="6"/>
      <c r="C443" s="13" t="str">
        <f>IF($B443="","",IFERROR(INDEX(従業員マスタ!$A$7:$A$26,MATCH($B443,従業員マスタ!$B$7:$B$26,0)),""))</f>
        <v/>
      </c>
      <c r="D443" s="13" t="str">
        <f t="shared" si="54"/>
        <v/>
      </c>
      <c r="E443" s="14"/>
      <c r="F443" s="14"/>
      <c r="G443" s="15"/>
      <c r="H443" s="13" t="str">
        <f t="shared" si="55"/>
        <v/>
      </c>
      <c r="I443" s="16" t="str">
        <f t="shared" si="56"/>
        <v/>
      </c>
      <c r="J443" s="16" t="str">
        <f t="shared" si="57"/>
        <v/>
      </c>
      <c r="K443" s="16" t="str">
        <f t="shared" si="58"/>
        <v/>
      </c>
      <c r="L443" s="16" t="str">
        <f t="shared" si="59"/>
        <v/>
      </c>
      <c r="M443" s="16" t="str">
        <f t="shared" si="60"/>
        <v/>
      </c>
      <c r="N443" s="11"/>
      <c r="O443" s="16" t="str">
        <f t="shared" si="61"/>
        <v/>
      </c>
      <c r="P443" s="8" t="str">
        <f t="shared" si="62"/>
        <v/>
      </c>
      <c r="Q443" s="17" t="str">
        <f>IF($C443="","",IF(AND(ISNUMBER(IFERROR(INDEX(従業員マスタ!$S$7:$S$26,MATCH($C443,従業員マスタ!$A$7:$A$26,0)),"")),IFERROR(INDEX(従業員マスタ!$S$7:$S$26,MATCH($C443,従業員マスタ!$A$7:$A$26,0)),"")&gt;0,ISNUMBER(IFERROR(INDEX(従業員マスタ!$T$7:$T$26,MATCH($C443,従業員マスタ!$A$7:$A$26,0)),"")),IFERROR(INDEX(従業員マスタ!$T$7:$T$26,MATCH($C443,従業員マスタ!$A$7:$A$26,0)),"")&gt;0),ROUND(IFERROR(INDEX(従業員マスタ!$T$7:$T$26,MATCH($C443,従業員マスタ!$A$7:$A$26,0)),"")/IFERROR(INDEX(従業員マスタ!$S$7:$S$26,MATCH($C443,従業員マスタ!$A$7:$A$26,0)),""),2),設定!$B$11))</f>
        <v/>
      </c>
      <c r="R443" s="6"/>
    </row>
    <row r="444" spans="1:18" ht="17.25" x14ac:dyDescent="0.25">
      <c r="A444" s="12"/>
      <c r="B444" s="6"/>
      <c r="C444" s="13" t="str">
        <f>IF($B444="","",IFERROR(INDEX(従業員マスタ!$A$7:$A$26,MATCH($B444,従業員マスタ!$B$7:$B$26,0)),""))</f>
        <v/>
      </c>
      <c r="D444" s="13" t="str">
        <f t="shared" si="54"/>
        <v/>
      </c>
      <c r="E444" s="14"/>
      <c r="F444" s="14"/>
      <c r="G444" s="15"/>
      <c r="H444" s="13" t="str">
        <f t="shared" si="55"/>
        <v/>
      </c>
      <c r="I444" s="16" t="str">
        <f t="shared" si="56"/>
        <v/>
      </c>
      <c r="J444" s="16" t="str">
        <f t="shared" si="57"/>
        <v/>
      </c>
      <c r="K444" s="16" t="str">
        <f t="shared" si="58"/>
        <v/>
      </c>
      <c r="L444" s="16" t="str">
        <f t="shared" si="59"/>
        <v/>
      </c>
      <c r="M444" s="16" t="str">
        <f t="shared" si="60"/>
        <v/>
      </c>
      <c r="N444" s="11"/>
      <c r="O444" s="16" t="str">
        <f t="shared" si="61"/>
        <v/>
      </c>
      <c r="P444" s="8" t="str">
        <f t="shared" si="62"/>
        <v/>
      </c>
      <c r="Q444" s="17" t="str">
        <f>IF($C444="","",IF(AND(ISNUMBER(IFERROR(INDEX(従業員マスタ!$S$7:$S$26,MATCH($C444,従業員マスタ!$A$7:$A$26,0)),"")),IFERROR(INDEX(従業員マスタ!$S$7:$S$26,MATCH($C444,従業員マスタ!$A$7:$A$26,0)),"")&gt;0,ISNUMBER(IFERROR(INDEX(従業員マスタ!$T$7:$T$26,MATCH($C444,従業員マスタ!$A$7:$A$26,0)),"")),IFERROR(INDEX(従業員マスタ!$T$7:$T$26,MATCH($C444,従業員マスタ!$A$7:$A$26,0)),"")&gt;0),ROUND(IFERROR(INDEX(従業員マスタ!$T$7:$T$26,MATCH($C444,従業員マスタ!$A$7:$A$26,0)),"")/IFERROR(INDEX(従業員マスタ!$S$7:$S$26,MATCH($C444,従業員マスタ!$A$7:$A$26,0)),""),2),設定!$B$11))</f>
        <v/>
      </c>
      <c r="R444" s="6"/>
    </row>
    <row r="445" spans="1:18" ht="17.25" x14ac:dyDescent="0.25">
      <c r="A445" s="12"/>
      <c r="B445" s="6"/>
      <c r="C445" s="13" t="str">
        <f>IF($B445="","",IFERROR(INDEX(従業員マスタ!$A$7:$A$26,MATCH($B445,従業員マスタ!$B$7:$B$26,0)),""))</f>
        <v/>
      </c>
      <c r="D445" s="13" t="str">
        <f t="shared" si="54"/>
        <v/>
      </c>
      <c r="E445" s="14"/>
      <c r="F445" s="14"/>
      <c r="G445" s="15"/>
      <c r="H445" s="13" t="str">
        <f t="shared" si="55"/>
        <v/>
      </c>
      <c r="I445" s="16" t="str">
        <f t="shared" si="56"/>
        <v/>
      </c>
      <c r="J445" s="16" t="str">
        <f t="shared" si="57"/>
        <v/>
      </c>
      <c r="K445" s="16" t="str">
        <f t="shared" si="58"/>
        <v/>
      </c>
      <c r="L445" s="16" t="str">
        <f t="shared" si="59"/>
        <v/>
      </c>
      <c r="M445" s="16" t="str">
        <f t="shared" si="60"/>
        <v/>
      </c>
      <c r="N445" s="11"/>
      <c r="O445" s="16" t="str">
        <f t="shared" si="61"/>
        <v/>
      </c>
      <c r="P445" s="8" t="str">
        <f t="shared" si="62"/>
        <v/>
      </c>
      <c r="Q445" s="17" t="str">
        <f>IF($C445="","",IF(AND(ISNUMBER(IFERROR(INDEX(従業員マスタ!$S$7:$S$26,MATCH($C445,従業員マスタ!$A$7:$A$26,0)),"")),IFERROR(INDEX(従業員マスタ!$S$7:$S$26,MATCH($C445,従業員マスタ!$A$7:$A$26,0)),"")&gt;0,ISNUMBER(IFERROR(INDEX(従業員マスタ!$T$7:$T$26,MATCH($C445,従業員マスタ!$A$7:$A$26,0)),"")),IFERROR(INDEX(従業員マスタ!$T$7:$T$26,MATCH($C445,従業員マスタ!$A$7:$A$26,0)),"")&gt;0),ROUND(IFERROR(INDEX(従業員マスタ!$T$7:$T$26,MATCH($C445,従業員マスタ!$A$7:$A$26,0)),"")/IFERROR(INDEX(従業員マスタ!$S$7:$S$26,MATCH($C445,従業員マスタ!$A$7:$A$26,0)),""),2),設定!$B$11))</f>
        <v/>
      </c>
      <c r="R445" s="6"/>
    </row>
    <row r="446" spans="1:18" ht="17.25" x14ac:dyDescent="0.25">
      <c r="A446" s="12"/>
      <c r="B446" s="6"/>
      <c r="C446" s="13" t="str">
        <f>IF($B446="","",IFERROR(INDEX(従業員マスタ!$A$7:$A$26,MATCH($B446,従業員マスタ!$B$7:$B$26,0)),""))</f>
        <v/>
      </c>
      <c r="D446" s="13" t="str">
        <f t="shared" si="54"/>
        <v/>
      </c>
      <c r="E446" s="14"/>
      <c r="F446" s="14"/>
      <c r="G446" s="15"/>
      <c r="H446" s="13" t="str">
        <f t="shared" si="55"/>
        <v/>
      </c>
      <c r="I446" s="16" t="str">
        <f t="shared" si="56"/>
        <v/>
      </c>
      <c r="J446" s="16" t="str">
        <f t="shared" si="57"/>
        <v/>
      </c>
      <c r="K446" s="16" t="str">
        <f t="shared" si="58"/>
        <v/>
      </c>
      <c r="L446" s="16" t="str">
        <f t="shared" si="59"/>
        <v/>
      </c>
      <c r="M446" s="16" t="str">
        <f t="shared" si="60"/>
        <v/>
      </c>
      <c r="N446" s="11"/>
      <c r="O446" s="16" t="str">
        <f t="shared" si="61"/>
        <v/>
      </c>
      <c r="P446" s="8" t="str">
        <f t="shared" si="62"/>
        <v/>
      </c>
      <c r="Q446" s="17" t="str">
        <f>IF($C446="","",IF(AND(ISNUMBER(IFERROR(INDEX(従業員マスタ!$S$7:$S$26,MATCH($C446,従業員マスタ!$A$7:$A$26,0)),"")),IFERROR(INDEX(従業員マスタ!$S$7:$S$26,MATCH($C446,従業員マスタ!$A$7:$A$26,0)),"")&gt;0,ISNUMBER(IFERROR(INDEX(従業員マスタ!$T$7:$T$26,MATCH($C446,従業員マスタ!$A$7:$A$26,0)),"")),IFERROR(INDEX(従業員マスタ!$T$7:$T$26,MATCH($C446,従業員マスタ!$A$7:$A$26,0)),"")&gt;0),ROUND(IFERROR(INDEX(従業員マスタ!$T$7:$T$26,MATCH($C446,従業員マスタ!$A$7:$A$26,0)),"")/IFERROR(INDEX(従業員マスタ!$S$7:$S$26,MATCH($C446,従業員マスタ!$A$7:$A$26,0)),""),2),設定!$B$11))</f>
        <v/>
      </c>
      <c r="R446" s="6"/>
    </row>
    <row r="447" spans="1:18" ht="17.25" x14ac:dyDescent="0.25">
      <c r="A447" s="12"/>
      <c r="B447" s="6"/>
      <c r="C447" s="13" t="str">
        <f>IF($B447="","",IFERROR(INDEX(従業員マスタ!$A$7:$A$26,MATCH($B447,従業員マスタ!$B$7:$B$26,0)),""))</f>
        <v/>
      </c>
      <c r="D447" s="13" t="str">
        <f t="shared" si="54"/>
        <v/>
      </c>
      <c r="E447" s="14"/>
      <c r="F447" s="14"/>
      <c r="G447" s="15"/>
      <c r="H447" s="13" t="str">
        <f t="shared" si="55"/>
        <v/>
      </c>
      <c r="I447" s="16" t="str">
        <f t="shared" si="56"/>
        <v/>
      </c>
      <c r="J447" s="16" t="str">
        <f t="shared" si="57"/>
        <v/>
      </c>
      <c r="K447" s="16" t="str">
        <f t="shared" si="58"/>
        <v/>
      </c>
      <c r="L447" s="16" t="str">
        <f t="shared" si="59"/>
        <v/>
      </c>
      <c r="M447" s="16" t="str">
        <f t="shared" si="60"/>
        <v/>
      </c>
      <c r="N447" s="11"/>
      <c r="O447" s="16" t="str">
        <f t="shared" si="61"/>
        <v/>
      </c>
      <c r="P447" s="8" t="str">
        <f t="shared" si="62"/>
        <v/>
      </c>
      <c r="Q447" s="17" t="str">
        <f>IF($C447="","",IF(AND(ISNUMBER(IFERROR(INDEX(従業員マスタ!$S$7:$S$26,MATCH($C447,従業員マスタ!$A$7:$A$26,0)),"")),IFERROR(INDEX(従業員マスタ!$S$7:$S$26,MATCH($C447,従業員マスタ!$A$7:$A$26,0)),"")&gt;0,ISNUMBER(IFERROR(INDEX(従業員マスタ!$T$7:$T$26,MATCH($C447,従業員マスタ!$A$7:$A$26,0)),"")),IFERROR(INDEX(従業員マスタ!$T$7:$T$26,MATCH($C447,従業員マスタ!$A$7:$A$26,0)),"")&gt;0),ROUND(IFERROR(INDEX(従業員マスタ!$T$7:$T$26,MATCH($C447,従業員マスタ!$A$7:$A$26,0)),"")/IFERROR(INDEX(従業員マスタ!$S$7:$S$26,MATCH($C447,従業員マスタ!$A$7:$A$26,0)),""),2),設定!$B$11))</f>
        <v/>
      </c>
      <c r="R447" s="6"/>
    </row>
    <row r="448" spans="1:18" ht="17.25" x14ac:dyDescent="0.25">
      <c r="A448" s="12"/>
      <c r="B448" s="6"/>
      <c r="C448" s="13" t="str">
        <f>IF($B448="","",IFERROR(INDEX(従業員マスタ!$A$7:$A$26,MATCH($B448,従業員マスタ!$B$7:$B$26,0)),""))</f>
        <v/>
      </c>
      <c r="D448" s="13" t="str">
        <f t="shared" si="54"/>
        <v/>
      </c>
      <c r="E448" s="14"/>
      <c r="F448" s="14"/>
      <c r="G448" s="15"/>
      <c r="H448" s="13" t="str">
        <f t="shared" si="55"/>
        <v/>
      </c>
      <c r="I448" s="16" t="str">
        <f t="shared" si="56"/>
        <v/>
      </c>
      <c r="J448" s="16" t="str">
        <f t="shared" si="57"/>
        <v/>
      </c>
      <c r="K448" s="16" t="str">
        <f t="shared" si="58"/>
        <v/>
      </c>
      <c r="L448" s="16" t="str">
        <f t="shared" si="59"/>
        <v/>
      </c>
      <c r="M448" s="16" t="str">
        <f t="shared" si="60"/>
        <v/>
      </c>
      <c r="N448" s="11"/>
      <c r="O448" s="16" t="str">
        <f t="shared" si="61"/>
        <v/>
      </c>
      <c r="P448" s="8" t="str">
        <f t="shared" si="62"/>
        <v/>
      </c>
      <c r="Q448" s="17" t="str">
        <f>IF($C448="","",IF(AND(ISNUMBER(IFERROR(INDEX(従業員マスタ!$S$7:$S$26,MATCH($C448,従業員マスタ!$A$7:$A$26,0)),"")),IFERROR(INDEX(従業員マスタ!$S$7:$S$26,MATCH($C448,従業員マスタ!$A$7:$A$26,0)),"")&gt;0,ISNUMBER(IFERROR(INDEX(従業員マスタ!$T$7:$T$26,MATCH($C448,従業員マスタ!$A$7:$A$26,0)),"")),IFERROR(INDEX(従業員マスタ!$T$7:$T$26,MATCH($C448,従業員マスタ!$A$7:$A$26,0)),"")&gt;0),ROUND(IFERROR(INDEX(従業員マスタ!$T$7:$T$26,MATCH($C448,従業員マスタ!$A$7:$A$26,0)),"")/IFERROR(INDEX(従業員マスタ!$S$7:$S$26,MATCH($C448,従業員マスタ!$A$7:$A$26,0)),""),2),設定!$B$11))</f>
        <v/>
      </c>
      <c r="R448" s="6"/>
    </row>
    <row r="449" spans="1:18" ht="17.25" x14ac:dyDescent="0.25">
      <c r="A449" s="12"/>
      <c r="B449" s="6"/>
      <c r="C449" s="13" t="str">
        <f>IF($B449="","",IFERROR(INDEX(従業員マスタ!$A$7:$A$26,MATCH($B449,従業員マスタ!$B$7:$B$26,0)),""))</f>
        <v/>
      </c>
      <c r="D449" s="13" t="str">
        <f t="shared" si="54"/>
        <v/>
      </c>
      <c r="E449" s="14"/>
      <c r="F449" s="14"/>
      <c r="G449" s="15"/>
      <c r="H449" s="13" t="str">
        <f t="shared" si="55"/>
        <v/>
      </c>
      <c r="I449" s="16" t="str">
        <f t="shared" si="56"/>
        <v/>
      </c>
      <c r="J449" s="16" t="str">
        <f t="shared" si="57"/>
        <v/>
      </c>
      <c r="K449" s="16" t="str">
        <f t="shared" si="58"/>
        <v/>
      </c>
      <c r="L449" s="16" t="str">
        <f t="shared" si="59"/>
        <v/>
      </c>
      <c r="M449" s="16" t="str">
        <f t="shared" si="60"/>
        <v/>
      </c>
      <c r="N449" s="11"/>
      <c r="O449" s="16" t="str">
        <f t="shared" si="61"/>
        <v/>
      </c>
      <c r="P449" s="8" t="str">
        <f t="shared" si="62"/>
        <v/>
      </c>
      <c r="Q449" s="17" t="str">
        <f>IF($C449="","",IF(AND(ISNUMBER(IFERROR(INDEX(従業員マスタ!$S$7:$S$26,MATCH($C449,従業員マスタ!$A$7:$A$26,0)),"")),IFERROR(INDEX(従業員マスタ!$S$7:$S$26,MATCH($C449,従業員マスタ!$A$7:$A$26,0)),"")&gt;0,ISNUMBER(IFERROR(INDEX(従業員マスタ!$T$7:$T$26,MATCH($C449,従業員マスタ!$A$7:$A$26,0)),"")),IFERROR(INDEX(従業員マスタ!$T$7:$T$26,MATCH($C449,従業員マスタ!$A$7:$A$26,0)),"")&gt;0),ROUND(IFERROR(INDEX(従業員マスタ!$T$7:$T$26,MATCH($C449,従業員マスタ!$A$7:$A$26,0)),"")/IFERROR(INDEX(従業員マスタ!$S$7:$S$26,MATCH($C449,従業員マスタ!$A$7:$A$26,0)),""),2),設定!$B$11))</f>
        <v/>
      </c>
      <c r="R449" s="6"/>
    </row>
    <row r="450" spans="1:18" ht="17.25" x14ac:dyDescent="0.25">
      <c r="A450" s="12"/>
      <c r="B450" s="6"/>
      <c r="C450" s="13" t="str">
        <f>IF($B450="","",IFERROR(INDEX(従業員マスタ!$A$7:$A$26,MATCH($B450,従業員マスタ!$B$7:$B$26,0)),""))</f>
        <v/>
      </c>
      <c r="D450" s="13" t="str">
        <f t="shared" si="54"/>
        <v/>
      </c>
      <c r="E450" s="14"/>
      <c r="F450" s="14"/>
      <c r="G450" s="15"/>
      <c r="H450" s="13" t="str">
        <f t="shared" si="55"/>
        <v/>
      </c>
      <c r="I450" s="16" t="str">
        <f t="shared" si="56"/>
        <v/>
      </c>
      <c r="J450" s="16" t="str">
        <f t="shared" si="57"/>
        <v/>
      </c>
      <c r="K450" s="16" t="str">
        <f t="shared" si="58"/>
        <v/>
      </c>
      <c r="L450" s="16" t="str">
        <f t="shared" si="59"/>
        <v/>
      </c>
      <c r="M450" s="16" t="str">
        <f t="shared" si="60"/>
        <v/>
      </c>
      <c r="N450" s="11"/>
      <c r="O450" s="16" t="str">
        <f t="shared" si="61"/>
        <v/>
      </c>
      <c r="P450" s="8" t="str">
        <f t="shared" si="62"/>
        <v/>
      </c>
      <c r="Q450" s="17" t="str">
        <f>IF($C450="","",IF(AND(ISNUMBER(IFERROR(INDEX(従業員マスタ!$S$7:$S$26,MATCH($C450,従業員マスタ!$A$7:$A$26,0)),"")),IFERROR(INDEX(従業員マスタ!$S$7:$S$26,MATCH($C450,従業員マスタ!$A$7:$A$26,0)),"")&gt;0,ISNUMBER(IFERROR(INDEX(従業員マスタ!$T$7:$T$26,MATCH($C450,従業員マスタ!$A$7:$A$26,0)),"")),IFERROR(INDEX(従業員マスタ!$T$7:$T$26,MATCH($C450,従業員マスタ!$A$7:$A$26,0)),"")&gt;0),ROUND(IFERROR(INDEX(従業員マスタ!$T$7:$T$26,MATCH($C450,従業員マスタ!$A$7:$A$26,0)),"")/IFERROR(INDEX(従業員マスタ!$S$7:$S$26,MATCH($C450,従業員マスタ!$A$7:$A$26,0)),""),2),設定!$B$11))</f>
        <v/>
      </c>
      <c r="R450" s="6"/>
    </row>
    <row r="451" spans="1:18" ht="17.25" x14ac:dyDescent="0.25">
      <c r="A451" s="12"/>
      <c r="B451" s="6"/>
      <c r="C451" s="13" t="str">
        <f>IF($B451="","",IFERROR(INDEX(従業員マスタ!$A$7:$A$26,MATCH($B451,従業員マスタ!$B$7:$B$26,0)),""))</f>
        <v/>
      </c>
      <c r="D451" s="13" t="str">
        <f t="shared" si="54"/>
        <v/>
      </c>
      <c r="E451" s="14"/>
      <c r="F451" s="14"/>
      <c r="G451" s="15"/>
      <c r="H451" s="13" t="str">
        <f t="shared" si="55"/>
        <v/>
      </c>
      <c r="I451" s="16" t="str">
        <f t="shared" si="56"/>
        <v/>
      </c>
      <c r="J451" s="16" t="str">
        <f t="shared" si="57"/>
        <v/>
      </c>
      <c r="K451" s="16" t="str">
        <f t="shared" si="58"/>
        <v/>
      </c>
      <c r="L451" s="16" t="str">
        <f t="shared" si="59"/>
        <v/>
      </c>
      <c r="M451" s="16" t="str">
        <f t="shared" si="60"/>
        <v/>
      </c>
      <c r="N451" s="11"/>
      <c r="O451" s="16" t="str">
        <f t="shared" si="61"/>
        <v/>
      </c>
      <c r="P451" s="8" t="str">
        <f t="shared" si="62"/>
        <v/>
      </c>
      <c r="Q451" s="17" t="str">
        <f>IF($C451="","",IF(AND(ISNUMBER(IFERROR(INDEX(従業員マスタ!$S$7:$S$26,MATCH($C451,従業員マスタ!$A$7:$A$26,0)),"")),IFERROR(INDEX(従業員マスタ!$S$7:$S$26,MATCH($C451,従業員マスタ!$A$7:$A$26,0)),"")&gt;0,ISNUMBER(IFERROR(INDEX(従業員マスタ!$T$7:$T$26,MATCH($C451,従業員マスタ!$A$7:$A$26,0)),"")),IFERROR(INDEX(従業員マスタ!$T$7:$T$26,MATCH($C451,従業員マスタ!$A$7:$A$26,0)),"")&gt;0),ROUND(IFERROR(INDEX(従業員マスタ!$T$7:$T$26,MATCH($C451,従業員マスタ!$A$7:$A$26,0)),"")/IFERROR(INDEX(従業員マスタ!$S$7:$S$26,MATCH($C451,従業員マスタ!$A$7:$A$26,0)),""),2),設定!$B$11))</f>
        <v/>
      </c>
      <c r="R451" s="6"/>
    </row>
    <row r="452" spans="1:18" ht="17.25" x14ac:dyDescent="0.25">
      <c r="A452" s="12"/>
      <c r="B452" s="6"/>
      <c r="C452" s="13" t="str">
        <f>IF($B452="","",IFERROR(INDEX(従業員マスタ!$A$7:$A$26,MATCH($B452,従業員マスタ!$B$7:$B$26,0)),""))</f>
        <v/>
      </c>
      <c r="D452" s="13" t="str">
        <f t="shared" si="54"/>
        <v/>
      </c>
      <c r="E452" s="14"/>
      <c r="F452" s="14"/>
      <c r="G452" s="15"/>
      <c r="H452" s="13" t="str">
        <f t="shared" si="55"/>
        <v/>
      </c>
      <c r="I452" s="16" t="str">
        <f t="shared" si="56"/>
        <v/>
      </c>
      <c r="J452" s="16" t="str">
        <f t="shared" si="57"/>
        <v/>
      </c>
      <c r="K452" s="16" t="str">
        <f t="shared" si="58"/>
        <v/>
      </c>
      <c r="L452" s="16" t="str">
        <f t="shared" si="59"/>
        <v/>
      </c>
      <c r="M452" s="16" t="str">
        <f t="shared" si="60"/>
        <v/>
      </c>
      <c r="N452" s="11"/>
      <c r="O452" s="16" t="str">
        <f t="shared" si="61"/>
        <v/>
      </c>
      <c r="P452" s="8" t="str">
        <f t="shared" si="62"/>
        <v/>
      </c>
      <c r="Q452" s="17" t="str">
        <f>IF($C452="","",IF(AND(ISNUMBER(IFERROR(INDEX(従業員マスタ!$S$7:$S$26,MATCH($C452,従業員マスタ!$A$7:$A$26,0)),"")),IFERROR(INDEX(従業員マスタ!$S$7:$S$26,MATCH($C452,従業員マスタ!$A$7:$A$26,0)),"")&gt;0,ISNUMBER(IFERROR(INDEX(従業員マスタ!$T$7:$T$26,MATCH($C452,従業員マスタ!$A$7:$A$26,0)),"")),IFERROR(INDEX(従業員マスタ!$T$7:$T$26,MATCH($C452,従業員マスタ!$A$7:$A$26,0)),"")&gt;0),ROUND(IFERROR(INDEX(従業員マスタ!$T$7:$T$26,MATCH($C452,従業員マスタ!$A$7:$A$26,0)),"")/IFERROR(INDEX(従業員マスタ!$S$7:$S$26,MATCH($C452,従業員マスタ!$A$7:$A$26,0)),""),2),設定!$B$11))</f>
        <v/>
      </c>
      <c r="R452" s="6"/>
    </row>
    <row r="453" spans="1:18" ht="17.25" x14ac:dyDescent="0.25">
      <c r="A453" s="12"/>
      <c r="B453" s="6"/>
      <c r="C453" s="13" t="str">
        <f>IF($B453="","",IFERROR(INDEX(従業員マスタ!$A$7:$A$26,MATCH($B453,従業員マスタ!$B$7:$B$26,0)),""))</f>
        <v/>
      </c>
      <c r="D453" s="13" t="str">
        <f t="shared" si="54"/>
        <v/>
      </c>
      <c r="E453" s="14"/>
      <c r="F453" s="14"/>
      <c r="G453" s="15"/>
      <c r="H453" s="13" t="str">
        <f t="shared" si="55"/>
        <v/>
      </c>
      <c r="I453" s="16" t="str">
        <f t="shared" si="56"/>
        <v/>
      </c>
      <c r="J453" s="16" t="str">
        <f t="shared" si="57"/>
        <v/>
      </c>
      <c r="K453" s="16" t="str">
        <f t="shared" si="58"/>
        <v/>
      </c>
      <c r="L453" s="16" t="str">
        <f t="shared" si="59"/>
        <v/>
      </c>
      <c r="M453" s="16" t="str">
        <f t="shared" si="60"/>
        <v/>
      </c>
      <c r="N453" s="11"/>
      <c r="O453" s="16" t="str">
        <f t="shared" si="61"/>
        <v/>
      </c>
      <c r="P453" s="8" t="str">
        <f t="shared" si="62"/>
        <v/>
      </c>
      <c r="Q453" s="17" t="str">
        <f>IF($C453="","",IF(AND(ISNUMBER(IFERROR(INDEX(従業員マスタ!$S$7:$S$26,MATCH($C453,従業員マスタ!$A$7:$A$26,0)),"")),IFERROR(INDEX(従業員マスタ!$S$7:$S$26,MATCH($C453,従業員マスタ!$A$7:$A$26,0)),"")&gt;0,ISNUMBER(IFERROR(INDEX(従業員マスタ!$T$7:$T$26,MATCH($C453,従業員マスタ!$A$7:$A$26,0)),"")),IFERROR(INDEX(従業員マスタ!$T$7:$T$26,MATCH($C453,従業員マスタ!$A$7:$A$26,0)),"")&gt;0),ROUND(IFERROR(INDEX(従業員マスタ!$T$7:$T$26,MATCH($C453,従業員マスタ!$A$7:$A$26,0)),"")/IFERROR(INDEX(従業員マスタ!$S$7:$S$26,MATCH($C453,従業員マスタ!$A$7:$A$26,0)),""),2),設定!$B$11))</f>
        <v/>
      </c>
      <c r="R453" s="6"/>
    </row>
    <row r="454" spans="1:18" ht="17.25" x14ac:dyDescent="0.25">
      <c r="A454" s="12"/>
      <c r="B454" s="6"/>
      <c r="C454" s="13" t="str">
        <f>IF($B454="","",IFERROR(INDEX(従業員マスタ!$A$7:$A$26,MATCH($B454,従業員マスタ!$B$7:$B$26,0)),""))</f>
        <v/>
      </c>
      <c r="D454" s="13" t="str">
        <f t="shared" si="54"/>
        <v/>
      </c>
      <c r="E454" s="14"/>
      <c r="F454" s="14"/>
      <c r="G454" s="15"/>
      <c r="H454" s="13" t="str">
        <f t="shared" si="55"/>
        <v/>
      </c>
      <c r="I454" s="16" t="str">
        <f t="shared" si="56"/>
        <v/>
      </c>
      <c r="J454" s="16" t="str">
        <f t="shared" si="57"/>
        <v/>
      </c>
      <c r="K454" s="16" t="str">
        <f t="shared" si="58"/>
        <v/>
      </c>
      <c r="L454" s="16" t="str">
        <f t="shared" si="59"/>
        <v/>
      </c>
      <c r="M454" s="16" t="str">
        <f t="shared" si="60"/>
        <v/>
      </c>
      <c r="N454" s="11"/>
      <c r="O454" s="16" t="str">
        <f t="shared" si="61"/>
        <v/>
      </c>
      <c r="P454" s="8" t="str">
        <f t="shared" si="62"/>
        <v/>
      </c>
      <c r="Q454" s="17" t="str">
        <f>IF($C454="","",IF(AND(ISNUMBER(IFERROR(INDEX(従業員マスタ!$S$7:$S$26,MATCH($C454,従業員マスタ!$A$7:$A$26,0)),"")),IFERROR(INDEX(従業員マスタ!$S$7:$S$26,MATCH($C454,従業員マスタ!$A$7:$A$26,0)),"")&gt;0,ISNUMBER(IFERROR(INDEX(従業員マスタ!$T$7:$T$26,MATCH($C454,従業員マスタ!$A$7:$A$26,0)),"")),IFERROR(INDEX(従業員マスタ!$T$7:$T$26,MATCH($C454,従業員マスタ!$A$7:$A$26,0)),"")&gt;0),ROUND(IFERROR(INDEX(従業員マスタ!$T$7:$T$26,MATCH($C454,従業員マスタ!$A$7:$A$26,0)),"")/IFERROR(INDEX(従業員マスタ!$S$7:$S$26,MATCH($C454,従業員マスタ!$A$7:$A$26,0)),""),2),設定!$B$11))</f>
        <v/>
      </c>
      <c r="R454" s="6"/>
    </row>
    <row r="455" spans="1:18" ht="17.25" x14ac:dyDescent="0.25">
      <c r="A455" s="12"/>
      <c r="B455" s="6"/>
      <c r="C455" s="13" t="str">
        <f>IF($B455="","",IFERROR(INDEX(従業員マスタ!$A$7:$A$26,MATCH($B455,従業員マスタ!$B$7:$B$26,0)),""))</f>
        <v/>
      </c>
      <c r="D455" s="13" t="str">
        <f t="shared" ref="D455:D506" si="63">IF($A455="","",CHOOSE(WEEKDAY($A455),"日","月","火","水","木","金","土"))</f>
        <v/>
      </c>
      <c r="E455" s="14"/>
      <c r="F455" s="14"/>
      <c r="G455" s="15"/>
      <c r="H455" s="13" t="str">
        <f t="shared" ref="H455:H506" si="64">IF(OR($E455="",$F455=""),"",IF($F455&lt;$E455,1,0))</f>
        <v/>
      </c>
      <c r="I455" s="16" t="str">
        <f t="shared" ref="I455:I506" si="65">IF(OR($E455="",$F455=""),"",ROUND(($F455+$H455-$E455)*24-IF($G455="",0,$G455)/60,2))</f>
        <v/>
      </c>
      <c r="J455" s="16" t="str">
        <f t="shared" ref="J455:J506" si="66">IF($I455="","",IF($N455="法定休日",0,MIN($I455,$Q455)))</f>
        <v/>
      </c>
      <c r="K455" s="16" t="str">
        <f t="shared" ref="K455:K506" si="67">IF($I455="","",IF($N455="法定休日",0,MIN(MAX($I455-$Q455,0),MAX(8-$Q455,0))))</f>
        <v/>
      </c>
      <c r="L455" s="16" t="str">
        <f t="shared" ref="L455:L506" si="68">IF($I455="","",IF($N455="法定休日",0,MAX($I455-MAX($Q455,8),0)))</f>
        <v/>
      </c>
      <c r="M455" s="16" t="str">
        <f t="shared" ref="M455:M506" si="69">IF(OR($E455="",$F455=""),"",ROUND(MAX(0,MIN($F455+$H455,29/24)-MAX($E455,22/24))*24,2))</f>
        <v/>
      </c>
      <c r="N455" s="11"/>
      <c r="O455" s="16" t="str">
        <f t="shared" ref="O455:O506" si="70">IF($I455="","",IF($N455="法定休日",$I455,0))</f>
        <v/>
      </c>
      <c r="P455" s="8" t="str">
        <f t="shared" ref="P455:P506" si="71">IF(OR($C455="",$A455=""),"",$C455&amp;"-"&amp;TEXT($A455,"yyyymmdd"))</f>
        <v/>
      </c>
      <c r="Q455" s="17" t="str">
        <f>IF($C455="","",IF(AND(ISNUMBER(IFERROR(INDEX(従業員マスタ!$S$7:$S$26,MATCH($C455,従業員マスタ!$A$7:$A$26,0)),"")),IFERROR(INDEX(従業員マスタ!$S$7:$S$26,MATCH($C455,従業員マスタ!$A$7:$A$26,0)),"")&gt;0,ISNUMBER(IFERROR(INDEX(従業員マスタ!$T$7:$T$26,MATCH($C455,従業員マスタ!$A$7:$A$26,0)),"")),IFERROR(INDEX(従業員マスタ!$T$7:$T$26,MATCH($C455,従業員マスタ!$A$7:$A$26,0)),"")&gt;0),ROUND(IFERROR(INDEX(従業員マスタ!$T$7:$T$26,MATCH($C455,従業員マスタ!$A$7:$A$26,0)),"")/IFERROR(INDEX(従業員マスタ!$S$7:$S$26,MATCH($C455,従業員マスタ!$A$7:$A$26,0)),""),2),設定!$B$11))</f>
        <v/>
      </c>
      <c r="R455" s="6"/>
    </row>
    <row r="456" spans="1:18" ht="17.25" x14ac:dyDescent="0.25">
      <c r="A456" s="12"/>
      <c r="B456" s="6"/>
      <c r="C456" s="13" t="str">
        <f>IF($B456="","",IFERROR(INDEX(従業員マスタ!$A$7:$A$26,MATCH($B456,従業員マスタ!$B$7:$B$26,0)),""))</f>
        <v/>
      </c>
      <c r="D456" s="13" t="str">
        <f t="shared" si="63"/>
        <v/>
      </c>
      <c r="E456" s="14"/>
      <c r="F456" s="14"/>
      <c r="G456" s="15"/>
      <c r="H456" s="13" t="str">
        <f t="shared" si="64"/>
        <v/>
      </c>
      <c r="I456" s="16" t="str">
        <f t="shared" si="65"/>
        <v/>
      </c>
      <c r="J456" s="16" t="str">
        <f t="shared" si="66"/>
        <v/>
      </c>
      <c r="K456" s="16" t="str">
        <f t="shared" si="67"/>
        <v/>
      </c>
      <c r="L456" s="16" t="str">
        <f t="shared" si="68"/>
        <v/>
      </c>
      <c r="M456" s="16" t="str">
        <f t="shared" si="69"/>
        <v/>
      </c>
      <c r="N456" s="11"/>
      <c r="O456" s="16" t="str">
        <f t="shared" si="70"/>
        <v/>
      </c>
      <c r="P456" s="8" t="str">
        <f t="shared" si="71"/>
        <v/>
      </c>
      <c r="Q456" s="17" t="str">
        <f>IF($C456="","",IF(AND(ISNUMBER(IFERROR(INDEX(従業員マスタ!$S$7:$S$26,MATCH($C456,従業員マスタ!$A$7:$A$26,0)),"")),IFERROR(INDEX(従業員マスタ!$S$7:$S$26,MATCH($C456,従業員マスタ!$A$7:$A$26,0)),"")&gt;0,ISNUMBER(IFERROR(INDEX(従業員マスタ!$T$7:$T$26,MATCH($C456,従業員マスタ!$A$7:$A$26,0)),"")),IFERROR(INDEX(従業員マスタ!$T$7:$T$26,MATCH($C456,従業員マスタ!$A$7:$A$26,0)),"")&gt;0),ROUND(IFERROR(INDEX(従業員マスタ!$T$7:$T$26,MATCH($C456,従業員マスタ!$A$7:$A$26,0)),"")/IFERROR(INDEX(従業員マスタ!$S$7:$S$26,MATCH($C456,従業員マスタ!$A$7:$A$26,0)),""),2),設定!$B$11))</f>
        <v/>
      </c>
      <c r="R456" s="6"/>
    </row>
    <row r="457" spans="1:18" ht="17.25" x14ac:dyDescent="0.25">
      <c r="A457" s="12"/>
      <c r="B457" s="6"/>
      <c r="C457" s="13" t="str">
        <f>IF($B457="","",IFERROR(INDEX(従業員マスタ!$A$7:$A$26,MATCH($B457,従業員マスタ!$B$7:$B$26,0)),""))</f>
        <v/>
      </c>
      <c r="D457" s="13" t="str">
        <f t="shared" si="63"/>
        <v/>
      </c>
      <c r="E457" s="14"/>
      <c r="F457" s="14"/>
      <c r="G457" s="15"/>
      <c r="H457" s="13" t="str">
        <f t="shared" si="64"/>
        <v/>
      </c>
      <c r="I457" s="16" t="str">
        <f t="shared" si="65"/>
        <v/>
      </c>
      <c r="J457" s="16" t="str">
        <f t="shared" si="66"/>
        <v/>
      </c>
      <c r="K457" s="16" t="str">
        <f t="shared" si="67"/>
        <v/>
      </c>
      <c r="L457" s="16" t="str">
        <f t="shared" si="68"/>
        <v/>
      </c>
      <c r="M457" s="16" t="str">
        <f t="shared" si="69"/>
        <v/>
      </c>
      <c r="N457" s="11"/>
      <c r="O457" s="16" t="str">
        <f t="shared" si="70"/>
        <v/>
      </c>
      <c r="P457" s="8" t="str">
        <f t="shared" si="71"/>
        <v/>
      </c>
      <c r="Q457" s="17" t="str">
        <f>IF($C457="","",IF(AND(ISNUMBER(IFERROR(INDEX(従業員マスタ!$S$7:$S$26,MATCH($C457,従業員マスタ!$A$7:$A$26,0)),"")),IFERROR(INDEX(従業員マスタ!$S$7:$S$26,MATCH($C457,従業員マスタ!$A$7:$A$26,0)),"")&gt;0,ISNUMBER(IFERROR(INDEX(従業員マスタ!$T$7:$T$26,MATCH($C457,従業員マスタ!$A$7:$A$26,0)),"")),IFERROR(INDEX(従業員マスタ!$T$7:$T$26,MATCH($C457,従業員マスタ!$A$7:$A$26,0)),"")&gt;0),ROUND(IFERROR(INDEX(従業員マスタ!$T$7:$T$26,MATCH($C457,従業員マスタ!$A$7:$A$26,0)),"")/IFERROR(INDEX(従業員マスタ!$S$7:$S$26,MATCH($C457,従業員マスタ!$A$7:$A$26,0)),""),2),設定!$B$11))</f>
        <v/>
      </c>
      <c r="R457" s="6"/>
    </row>
    <row r="458" spans="1:18" ht="17.25" x14ac:dyDescent="0.25">
      <c r="A458" s="12"/>
      <c r="B458" s="6"/>
      <c r="C458" s="13" t="str">
        <f>IF($B458="","",IFERROR(INDEX(従業員マスタ!$A$7:$A$26,MATCH($B458,従業員マスタ!$B$7:$B$26,0)),""))</f>
        <v/>
      </c>
      <c r="D458" s="13" t="str">
        <f t="shared" si="63"/>
        <v/>
      </c>
      <c r="E458" s="14"/>
      <c r="F458" s="14"/>
      <c r="G458" s="15"/>
      <c r="H458" s="13" t="str">
        <f t="shared" si="64"/>
        <v/>
      </c>
      <c r="I458" s="16" t="str">
        <f t="shared" si="65"/>
        <v/>
      </c>
      <c r="J458" s="16" t="str">
        <f t="shared" si="66"/>
        <v/>
      </c>
      <c r="K458" s="16" t="str">
        <f t="shared" si="67"/>
        <v/>
      </c>
      <c r="L458" s="16" t="str">
        <f t="shared" si="68"/>
        <v/>
      </c>
      <c r="M458" s="16" t="str">
        <f t="shared" si="69"/>
        <v/>
      </c>
      <c r="N458" s="11"/>
      <c r="O458" s="16" t="str">
        <f t="shared" si="70"/>
        <v/>
      </c>
      <c r="P458" s="8" t="str">
        <f t="shared" si="71"/>
        <v/>
      </c>
      <c r="Q458" s="17" t="str">
        <f>IF($C458="","",IF(AND(ISNUMBER(IFERROR(INDEX(従業員マスタ!$S$7:$S$26,MATCH($C458,従業員マスタ!$A$7:$A$26,0)),"")),IFERROR(INDEX(従業員マスタ!$S$7:$S$26,MATCH($C458,従業員マスタ!$A$7:$A$26,0)),"")&gt;0,ISNUMBER(IFERROR(INDEX(従業員マスタ!$T$7:$T$26,MATCH($C458,従業員マスタ!$A$7:$A$26,0)),"")),IFERROR(INDEX(従業員マスタ!$T$7:$T$26,MATCH($C458,従業員マスタ!$A$7:$A$26,0)),"")&gt;0),ROUND(IFERROR(INDEX(従業員マスタ!$T$7:$T$26,MATCH($C458,従業員マスタ!$A$7:$A$26,0)),"")/IFERROR(INDEX(従業員マスタ!$S$7:$S$26,MATCH($C458,従業員マスタ!$A$7:$A$26,0)),""),2),設定!$B$11))</f>
        <v/>
      </c>
      <c r="R458" s="6"/>
    </row>
    <row r="459" spans="1:18" ht="17.25" x14ac:dyDescent="0.25">
      <c r="A459" s="12"/>
      <c r="B459" s="6"/>
      <c r="C459" s="13" t="str">
        <f>IF($B459="","",IFERROR(INDEX(従業員マスタ!$A$7:$A$26,MATCH($B459,従業員マスタ!$B$7:$B$26,0)),""))</f>
        <v/>
      </c>
      <c r="D459" s="13" t="str">
        <f t="shared" si="63"/>
        <v/>
      </c>
      <c r="E459" s="14"/>
      <c r="F459" s="14"/>
      <c r="G459" s="15"/>
      <c r="H459" s="13" t="str">
        <f t="shared" si="64"/>
        <v/>
      </c>
      <c r="I459" s="16" t="str">
        <f t="shared" si="65"/>
        <v/>
      </c>
      <c r="J459" s="16" t="str">
        <f t="shared" si="66"/>
        <v/>
      </c>
      <c r="K459" s="16" t="str">
        <f t="shared" si="67"/>
        <v/>
      </c>
      <c r="L459" s="16" t="str">
        <f t="shared" si="68"/>
        <v/>
      </c>
      <c r="M459" s="16" t="str">
        <f t="shared" si="69"/>
        <v/>
      </c>
      <c r="N459" s="11"/>
      <c r="O459" s="16" t="str">
        <f t="shared" si="70"/>
        <v/>
      </c>
      <c r="P459" s="8" t="str">
        <f t="shared" si="71"/>
        <v/>
      </c>
      <c r="Q459" s="17" t="str">
        <f>IF($C459="","",IF(AND(ISNUMBER(IFERROR(INDEX(従業員マスタ!$S$7:$S$26,MATCH($C459,従業員マスタ!$A$7:$A$26,0)),"")),IFERROR(INDEX(従業員マスタ!$S$7:$S$26,MATCH($C459,従業員マスタ!$A$7:$A$26,0)),"")&gt;0,ISNUMBER(IFERROR(INDEX(従業員マスタ!$T$7:$T$26,MATCH($C459,従業員マスタ!$A$7:$A$26,0)),"")),IFERROR(INDEX(従業員マスタ!$T$7:$T$26,MATCH($C459,従業員マスタ!$A$7:$A$26,0)),"")&gt;0),ROUND(IFERROR(INDEX(従業員マスタ!$T$7:$T$26,MATCH($C459,従業員マスタ!$A$7:$A$26,0)),"")/IFERROR(INDEX(従業員マスタ!$S$7:$S$26,MATCH($C459,従業員マスタ!$A$7:$A$26,0)),""),2),設定!$B$11))</f>
        <v/>
      </c>
      <c r="R459" s="6"/>
    </row>
    <row r="460" spans="1:18" ht="17.25" x14ac:dyDescent="0.25">
      <c r="A460" s="12"/>
      <c r="B460" s="6"/>
      <c r="C460" s="13" t="str">
        <f>IF($B460="","",IFERROR(INDEX(従業員マスタ!$A$7:$A$26,MATCH($B460,従業員マスタ!$B$7:$B$26,0)),""))</f>
        <v/>
      </c>
      <c r="D460" s="13" t="str">
        <f t="shared" si="63"/>
        <v/>
      </c>
      <c r="E460" s="14"/>
      <c r="F460" s="14"/>
      <c r="G460" s="15"/>
      <c r="H460" s="13" t="str">
        <f t="shared" si="64"/>
        <v/>
      </c>
      <c r="I460" s="16" t="str">
        <f t="shared" si="65"/>
        <v/>
      </c>
      <c r="J460" s="16" t="str">
        <f t="shared" si="66"/>
        <v/>
      </c>
      <c r="K460" s="16" t="str">
        <f t="shared" si="67"/>
        <v/>
      </c>
      <c r="L460" s="16" t="str">
        <f t="shared" si="68"/>
        <v/>
      </c>
      <c r="M460" s="16" t="str">
        <f t="shared" si="69"/>
        <v/>
      </c>
      <c r="N460" s="11"/>
      <c r="O460" s="16" t="str">
        <f t="shared" si="70"/>
        <v/>
      </c>
      <c r="P460" s="8" t="str">
        <f t="shared" si="71"/>
        <v/>
      </c>
      <c r="Q460" s="17" t="str">
        <f>IF($C460="","",IF(AND(ISNUMBER(IFERROR(INDEX(従業員マスタ!$S$7:$S$26,MATCH($C460,従業員マスタ!$A$7:$A$26,0)),"")),IFERROR(INDEX(従業員マスタ!$S$7:$S$26,MATCH($C460,従業員マスタ!$A$7:$A$26,0)),"")&gt;0,ISNUMBER(IFERROR(INDEX(従業員マスタ!$T$7:$T$26,MATCH($C460,従業員マスタ!$A$7:$A$26,0)),"")),IFERROR(INDEX(従業員マスタ!$T$7:$T$26,MATCH($C460,従業員マスタ!$A$7:$A$26,0)),"")&gt;0),ROUND(IFERROR(INDEX(従業員マスタ!$T$7:$T$26,MATCH($C460,従業員マスタ!$A$7:$A$26,0)),"")/IFERROR(INDEX(従業員マスタ!$S$7:$S$26,MATCH($C460,従業員マスタ!$A$7:$A$26,0)),""),2),設定!$B$11))</f>
        <v/>
      </c>
      <c r="R460" s="6"/>
    </row>
    <row r="461" spans="1:18" ht="17.25" x14ac:dyDescent="0.25">
      <c r="A461" s="12"/>
      <c r="B461" s="6"/>
      <c r="C461" s="13" t="str">
        <f>IF($B461="","",IFERROR(INDEX(従業員マスタ!$A$7:$A$26,MATCH($B461,従業員マスタ!$B$7:$B$26,0)),""))</f>
        <v/>
      </c>
      <c r="D461" s="13" t="str">
        <f t="shared" si="63"/>
        <v/>
      </c>
      <c r="E461" s="14"/>
      <c r="F461" s="14"/>
      <c r="G461" s="15"/>
      <c r="H461" s="13" t="str">
        <f t="shared" si="64"/>
        <v/>
      </c>
      <c r="I461" s="16" t="str">
        <f t="shared" si="65"/>
        <v/>
      </c>
      <c r="J461" s="16" t="str">
        <f t="shared" si="66"/>
        <v/>
      </c>
      <c r="K461" s="16" t="str">
        <f t="shared" si="67"/>
        <v/>
      </c>
      <c r="L461" s="16" t="str">
        <f t="shared" si="68"/>
        <v/>
      </c>
      <c r="M461" s="16" t="str">
        <f t="shared" si="69"/>
        <v/>
      </c>
      <c r="N461" s="11"/>
      <c r="O461" s="16" t="str">
        <f t="shared" si="70"/>
        <v/>
      </c>
      <c r="P461" s="8" t="str">
        <f t="shared" si="71"/>
        <v/>
      </c>
      <c r="Q461" s="17" t="str">
        <f>IF($C461="","",IF(AND(ISNUMBER(IFERROR(INDEX(従業員マスタ!$S$7:$S$26,MATCH($C461,従業員マスタ!$A$7:$A$26,0)),"")),IFERROR(INDEX(従業員マスタ!$S$7:$S$26,MATCH($C461,従業員マスタ!$A$7:$A$26,0)),"")&gt;0,ISNUMBER(IFERROR(INDEX(従業員マスタ!$T$7:$T$26,MATCH($C461,従業員マスタ!$A$7:$A$26,0)),"")),IFERROR(INDEX(従業員マスタ!$T$7:$T$26,MATCH($C461,従業員マスタ!$A$7:$A$26,0)),"")&gt;0),ROUND(IFERROR(INDEX(従業員マスタ!$T$7:$T$26,MATCH($C461,従業員マスタ!$A$7:$A$26,0)),"")/IFERROR(INDEX(従業員マスタ!$S$7:$S$26,MATCH($C461,従業員マスタ!$A$7:$A$26,0)),""),2),設定!$B$11))</f>
        <v/>
      </c>
      <c r="R461" s="6"/>
    </row>
    <row r="462" spans="1:18" ht="17.25" x14ac:dyDescent="0.25">
      <c r="A462" s="12"/>
      <c r="B462" s="6"/>
      <c r="C462" s="13" t="str">
        <f>IF($B462="","",IFERROR(INDEX(従業員マスタ!$A$7:$A$26,MATCH($B462,従業員マスタ!$B$7:$B$26,0)),""))</f>
        <v/>
      </c>
      <c r="D462" s="13" t="str">
        <f t="shared" si="63"/>
        <v/>
      </c>
      <c r="E462" s="14"/>
      <c r="F462" s="14"/>
      <c r="G462" s="15"/>
      <c r="H462" s="13" t="str">
        <f t="shared" si="64"/>
        <v/>
      </c>
      <c r="I462" s="16" t="str">
        <f t="shared" si="65"/>
        <v/>
      </c>
      <c r="J462" s="16" t="str">
        <f t="shared" si="66"/>
        <v/>
      </c>
      <c r="K462" s="16" t="str">
        <f t="shared" si="67"/>
        <v/>
      </c>
      <c r="L462" s="16" t="str">
        <f t="shared" si="68"/>
        <v/>
      </c>
      <c r="M462" s="16" t="str">
        <f t="shared" si="69"/>
        <v/>
      </c>
      <c r="N462" s="11"/>
      <c r="O462" s="16" t="str">
        <f t="shared" si="70"/>
        <v/>
      </c>
      <c r="P462" s="8" t="str">
        <f t="shared" si="71"/>
        <v/>
      </c>
      <c r="Q462" s="17" t="str">
        <f>IF($C462="","",IF(AND(ISNUMBER(IFERROR(INDEX(従業員マスタ!$S$7:$S$26,MATCH($C462,従業員マスタ!$A$7:$A$26,0)),"")),IFERROR(INDEX(従業員マスタ!$S$7:$S$26,MATCH($C462,従業員マスタ!$A$7:$A$26,0)),"")&gt;0,ISNUMBER(IFERROR(INDEX(従業員マスタ!$T$7:$T$26,MATCH($C462,従業員マスタ!$A$7:$A$26,0)),"")),IFERROR(INDEX(従業員マスタ!$T$7:$T$26,MATCH($C462,従業員マスタ!$A$7:$A$26,0)),"")&gt;0),ROUND(IFERROR(INDEX(従業員マスタ!$T$7:$T$26,MATCH($C462,従業員マスタ!$A$7:$A$26,0)),"")/IFERROR(INDEX(従業員マスタ!$S$7:$S$26,MATCH($C462,従業員マスタ!$A$7:$A$26,0)),""),2),設定!$B$11))</f>
        <v/>
      </c>
      <c r="R462" s="6"/>
    </row>
    <row r="463" spans="1:18" ht="17.25" x14ac:dyDescent="0.25">
      <c r="A463" s="12"/>
      <c r="B463" s="6"/>
      <c r="C463" s="13" t="str">
        <f>IF($B463="","",IFERROR(INDEX(従業員マスタ!$A$7:$A$26,MATCH($B463,従業員マスタ!$B$7:$B$26,0)),""))</f>
        <v/>
      </c>
      <c r="D463" s="13" t="str">
        <f t="shared" si="63"/>
        <v/>
      </c>
      <c r="E463" s="14"/>
      <c r="F463" s="14"/>
      <c r="G463" s="15"/>
      <c r="H463" s="13" t="str">
        <f t="shared" si="64"/>
        <v/>
      </c>
      <c r="I463" s="16" t="str">
        <f t="shared" si="65"/>
        <v/>
      </c>
      <c r="J463" s="16" t="str">
        <f t="shared" si="66"/>
        <v/>
      </c>
      <c r="K463" s="16" t="str">
        <f t="shared" si="67"/>
        <v/>
      </c>
      <c r="L463" s="16" t="str">
        <f t="shared" si="68"/>
        <v/>
      </c>
      <c r="M463" s="16" t="str">
        <f t="shared" si="69"/>
        <v/>
      </c>
      <c r="N463" s="11"/>
      <c r="O463" s="16" t="str">
        <f t="shared" si="70"/>
        <v/>
      </c>
      <c r="P463" s="8" t="str">
        <f t="shared" si="71"/>
        <v/>
      </c>
      <c r="Q463" s="17" t="str">
        <f>IF($C463="","",IF(AND(ISNUMBER(IFERROR(INDEX(従業員マスタ!$S$7:$S$26,MATCH($C463,従業員マスタ!$A$7:$A$26,0)),"")),IFERROR(INDEX(従業員マスタ!$S$7:$S$26,MATCH($C463,従業員マスタ!$A$7:$A$26,0)),"")&gt;0,ISNUMBER(IFERROR(INDEX(従業員マスタ!$T$7:$T$26,MATCH($C463,従業員マスタ!$A$7:$A$26,0)),"")),IFERROR(INDEX(従業員マスタ!$T$7:$T$26,MATCH($C463,従業員マスタ!$A$7:$A$26,0)),"")&gt;0),ROUND(IFERROR(INDEX(従業員マスタ!$T$7:$T$26,MATCH($C463,従業員マスタ!$A$7:$A$26,0)),"")/IFERROR(INDEX(従業員マスタ!$S$7:$S$26,MATCH($C463,従業員マスタ!$A$7:$A$26,0)),""),2),設定!$B$11))</f>
        <v/>
      </c>
      <c r="R463" s="6"/>
    </row>
    <row r="464" spans="1:18" ht="17.25" x14ac:dyDescent="0.25">
      <c r="A464" s="12"/>
      <c r="B464" s="6"/>
      <c r="C464" s="13" t="str">
        <f>IF($B464="","",IFERROR(INDEX(従業員マスタ!$A$7:$A$26,MATCH($B464,従業員マスタ!$B$7:$B$26,0)),""))</f>
        <v/>
      </c>
      <c r="D464" s="13" t="str">
        <f t="shared" si="63"/>
        <v/>
      </c>
      <c r="E464" s="14"/>
      <c r="F464" s="14"/>
      <c r="G464" s="15"/>
      <c r="H464" s="13" t="str">
        <f t="shared" si="64"/>
        <v/>
      </c>
      <c r="I464" s="16" t="str">
        <f t="shared" si="65"/>
        <v/>
      </c>
      <c r="J464" s="16" t="str">
        <f t="shared" si="66"/>
        <v/>
      </c>
      <c r="K464" s="16" t="str">
        <f t="shared" si="67"/>
        <v/>
      </c>
      <c r="L464" s="16" t="str">
        <f t="shared" si="68"/>
        <v/>
      </c>
      <c r="M464" s="16" t="str">
        <f t="shared" si="69"/>
        <v/>
      </c>
      <c r="N464" s="11"/>
      <c r="O464" s="16" t="str">
        <f t="shared" si="70"/>
        <v/>
      </c>
      <c r="P464" s="8" t="str">
        <f t="shared" si="71"/>
        <v/>
      </c>
      <c r="Q464" s="17" t="str">
        <f>IF($C464="","",IF(AND(ISNUMBER(IFERROR(INDEX(従業員マスタ!$S$7:$S$26,MATCH($C464,従業員マスタ!$A$7:$A$26,0)),"")),IFERROR(INDEX(従業員マスタ!$S$7:$S$26,MATCH($C464,従業員マスタ!$A$7:$A$26,0)),"")&gt;0,ISNUMBER(IFERROR(INDEX(従業員マスタ!$T$7:$T$26,MATCH($C464,従業員マスタ!$A$7:$A$26,0)),"")),IFERROR(INDEX(従業員マスタ!$T$7:$T$26,MATCH($C464,従業員マスタ!$A$7:$A$26,0)),"")&gt;0),ROUND(IFERROR(INDEX(従業員マスタ!$T$7:$T$26,MATCH($C464,従業員マスタ!$A$7:$A$26,0)),"")/IFERROR(INDEX(従業員マスタ!$S$7:$S$26,MATCH($C464,従業員マスタ!$A$7:$A$26,0)),""),2),設定!$B$11))</f>
        <v/>
      </c>
      <c r="R464" s="6"/>
    </row>
    <row r="465" spans="1:18" ht="17.25" x14ac:dyDescent="0.25">
      <c r="A465" s="12"/>
      <c r="B465" s="6"/>
      <c r="C465" s="13" t="str">
        <f>IF($B465="","",IFERROR(INDEX(従業員マスタ!$A$7:$A$26,MATCH($B465,従業員マスタ!$B$7:$B$26,0)),""))</f>
        <v/>
      </c>
      <c r="D465" s="13" t="str">
        <f t="shared" si="63"/>
        <v/>
      </c>
      <c r="E465" s="14"/>
      <c r="F465" s="14"/>
      <c r="G465" s="15"/>
      <c r="H465" s="13" t="str">
        <f t="shared" si="64"/>
        <v/>
      </c>
      <c r="I465" s="16" t="str">
        <f t="shared" si="65"/>
        <v/>
      </c>
      <c r="J465" s="16" t="str">
        <f t="shared" si="66"/>
        <v/>
      </c>
      <c r="K465" s="16" t="str">
        <f t="shared" si="67"/>
        <v/>
      </c>
      <c r="L465" s="16" t="str">
        <f t="shared" si="68"/>
        <v/>
      </c>
      <c r="M465" s="16" t="str">
        <f t="shared" si="69"/>
        <v/>
      </c>
      <c r="N465" s="11"/>
      <c r="O465" s="16" t="str">
        <f t="shared" si="70"/>
        <v/>
      </c>
      <c r="P465" s="8" t="str">
        <f t="shared" si="71"/>
        <v/>
      </c>
      <c r="Q465" s="17" t="str">
        <f>IF($C465="","",IF(AND(ISNUMBER(IFERROR(INDEX(従業員マスタ!$S$7:$S$26,MATCH($C465,従業員マスタ!$A$7:$A$26,0)),"")),IFERROR(INDEX(従業員マスタ!$S$7:$S$26,MATCH($C465,従業員マスタ!$A$7:$A$26,0)),"")&gt;0,ISNUMBER(IFERROR(INDEX(従業員マスタ!$T$7:$T$26,MATCH($C465,従業員マスタ!$A$7:$A$26,0)),"")),IFERROR(INDEX(従業員マスタ!$T$7:$T$26,MATCH($C465,従業員マスタ!$A$7:$A$26,0)),"")&gt;0),ROUND(IFERROR(INDEX(従業員マスタ!$T$7:$T$26,MATCH($C465,従業員マスタ!$A$7:$A$26,0)),"")/IFERROR(INDEX(従業員マスタ!$S$7:$S$26,MATCH($C465,従業員マスタ!$A$7:$A$26,0)),""),2),設定!$B$11))</f>
        <v/>
      </c>
      <c r="R465" s="6"/>
    </row>
    <row r="466" spans="1:18" ht="17.25" x14ac:dyDescent="0.25">
      <c r="A466" s="12"/>
      <c r="B466" s="6"/>
      <c r="C466" s="13" t="str">
        <f>IF($B466="","",IFERROR(INDEX(従業員マスタ!$A$7:$A$26,MATCH($B466,従業員マスタ!$B$7:$B$26,0)),""))</f>
        <v/>
      </c>
      <c r="D466" s="13" t="str">
        <f t="shared" si="63"/>
        <v/>
      </c>
      <c r="E466" s="14"/>
      <c r="F466" s="14"/>
      <c r="G466" s="15"/>
      <c r="H466" s="13" t="str">
        <f t="shared" si="64"/>
        <v/>
      </c>
      <c r="I466" s="16" t="str">
        <f t="shared" si="65"/>
        <v/>
      </c>
      <c r="J466" s="16" t="str">
        <f t="shared" si="66"/>
        <v/>
      </c>
      <c r="K466" s="16" t="str">
        <f t="shared" si="67"/>
        <v/>
      </c>
      <c r="L466" s="16" t="str">
        <f t="shared" si="68"/>
        <v/>
      </c>
      <c r="M466" s="16" t="str">
        <f t="shared" si="69"/>
        <v/>
      </c>
      <c r="N466" s="11"/>
      <c r="O466" s="16" t="str">
        <f t="shared" si="70"/>
        <v/>
      </c>
      <c r="P466" s="8" t="str">
        <f t="shared" si="71"/>
        <v/>
      </c>
      <c r="Q466" s="17" t="str">
        <f>IF($C466="","",IF(AND(ISNUMBER(IFERROR(INDEX(従業員マスタ!$S$7:$S$26,MATCH($C466,従業員マスタ!$A$7:$A$26,0)),"")),IFERROR(INDEX(従業員マスタ!$S$7:$S$26,MATCH($C466,従業員マスタ!$A$7:$A$26,0)),"")&gt;0,ISNUMBER(IFERROR(INDEX(従業員マスタ!$T$7:$T$26,MATCH($C466,従業員マスタ!$A$7:$A$26,0)),"")),IFERROR(INDEX(従業員マスタ!$T$7:$T$26,MATCH($C466,従業員マスタ!$A$7:$A$26,0)),"")&gt;0),ROUND(IFERROR(INDEX(従業員マスタ!$T$7:$T$26,MATCH($C466,従業員マスタ!$A$7:$A$26,0)),"")/IFERROR(INDEX(従業員マスタ!$S$7:$S$26,MATCH($C466,従業員マスタ!$A$7:$A$26,0)),""),2),設定!$B$11))</f>
        <v/>
      </c>
      <c r="R466" s="6"/>
    </row>
    <row r="467" spans="1:18" ht="17.25" x14ac:dyDescent="0.25">
      <c r="A467" s="12"/>
      <c r="B467" s="6"/>
      <c r="C467" s="13" t="str">
        <f>IF($B467="","",IFERROR(INDEX(従業員マスタ!$A$7:$A$26,MATCH($B467,従業員マスタ!$B$7:$B$26,0)),""))</f>
        <v/>
      </c>
      <c r="D467" s="13" t="str">
        <f t="shared" si="63"/>
        <v/>
      </c>
      <c r="E467" s="14"/>
      <c r="F467" s="14"/>
      <c r="G467" s="15"/>
      <c r="H467" s="13" t="str">
        <f t="shared" si="64"/>
        <v/>
      </c>
      <c r="I467" s="16" t="str">
        <f t="shared" si="65"/>
        <v/>
      </c>
      <c r="J467" s="16" t="str">
        <f t="shared" si="66"/>
        <v/>
      </c>
      <c r="K467" s="16" t="str">
        <f t="shared" si="67"/>
        <v/>
      </c>
      <c r="L467" s="16" t="str">
        <f t="shared" si="68"/>
        <v/>
      </c>
      <c r="M467" s="16" t="str">
        <f t="shared" si="69"/>
        <v/>
      </c>
      <c r="N467" s="11"/>
      <c r="O467" s="16" t="str">
        <f t="shared" si="70"/>
        <v/>
      </c>
      <c r="P467" s="8" t="str">
        <f t="shared" si="71"/>
        <v/>
      </c>
      <c r="Q467" s="17" t="str">
        <f>IF($C467="","",IF(AND(ISNUMBER(IFERROR(INDEX(従業員マスタ!$S$7:$S$26,MATCH($C467,従業員マスタ!$A$7:$A$26,0)),"")),IFERROR(INDEX(従業員マスタ!$S$7:$S$26,MATCH($C467,従業員マスタ!$A$7:$A$26,0)),"")&gt;0,ISNUMBER(IFERROR(INDEX(従業員マスタ!$T$7:$T$26,MATCH($C467,従業員マスタ!$A$7:$A$26,0)),"")),IFERROR(INDEX(従業員マスタ!$T$7:$T$26,MATCH($C467,従業員マスタ!$A$7:$A$26,0)),"")&gt;0),ROUND(IFERROR(INDEX(従業員マスタ!$T$7:$T$26,MATCH($C467,従業員マスタ!$A$7:$A$26,0)),"")/IFERROR(INDEX(従業員マスタ!$S$7:$S$26,MATCH($C467,従業員マスタ!$A$7:$A$26,0)),""),2),設定!$B$11))</f>
        <v/>
      </c>
      <c r="R467" s="6"/>
    </row>
    <row r="468" spans="1:18" ht="17.25" x14ac:dyDescent="0.25">
      <c r="A468" s="12"/>
      <c r="B468" s="6"/>
      <c r="C468" s="13" t="str">
        <f>IF($B468="","",IFERROR(INDEX(従業員マスタ!$A$7:$A$26,MATCH($B468,従業員マスタ!$B$7:$B$26,0)),""))</f>
        <v/>
      </c>
      <c r="D468" s="13" t="str">
        <f t="shared" si="63"/>
        <v/>
      </c>
      <c r="E468" s="14"/>
      <c r="F468" s="14"/>
      <c r="G468" s="15"/>
      <c r="H468" s="13" t="str">
        <f t="shared" si="64"/>
        <v/>
      </c>
      <c r="I468" s="16" t="str">
        <f t="shared" si="65"/>
        <v/>
      </c>
      <c r="J468" s="16" t="str">
        <f t="shared" si="66"/>
        <v/>
      </c>
      <c r="K468" s="16" t="str">
        <f t="shared" si="67"/>
        <v/>
      </c>
      <c r="L468" s="16" t="str">
        <f t="shared" si="68"/>
        <v/>
      </c>
      <c r="M468" s="16" t="str">
        <f t="shared" si="69"/>
        <v/>
      </c>
      <c r="N468" s="11"/>
      <c r="O468" s="16" t="str">
        <f t="shared" si="70"/>
        <v/>
      </c>
      <c r="P468" s="8" t="str">
        <f t="shared" si="71"/>
        <v/>
      </c>
      <c r="Q468" s="17" t="str">
        <f>IF($C468="","",IF(AND(ISNUMBER(IFERROR(INDEX(従業員マスタ!$S$7:$S$26,MATCH($C468,従業員マスタ!$A$7:$A$26,0)),"")),IFERROR(INDEX(従業員マスタ!$S$7:$S$26,MATCH($C468,従業員マスタ!$A$7:$A$26,0)),"")&gt;0,ISNUMBER(IFERROR(INDEX(従業員マスタ!$T$7:$T$26,MATCH($C468,従業員マスタ!$A$7:$A$26,0)),"")),IFERROR(INDEX(従業員マスタ!$T$7:$T$26,MATCH($C468,従業員マスタ!$A$7:$A$26,0)),"")&gt;0),ROUND(IFERROR(INDEX(従業員マスタ!$T$7:$T$26,MATCH($C468,従業員マスタ!$A$7:$A$26,0)),"")/IFERROR(INDEX(従業員マスタ!$S$7:$S$26,MATCH($C468,従業員マスタ!$A$7:$A$26,0)),""),2),設定!$B$11))</f>
        <v/>
      </c>
      <c r="R468" s="6"/>
    </row>
    <row r="469" spans="1:18" ht="17.25" x14ac:dyDescent="0.25">
      <c r="A469" s="12"/>
      <c r="B469" s="6"/>
      <c r="C469" s="13" t="str">
        <f>IF($B469="","",IFERROR(INDEX(従業員マスタ!$A$7:$A$26,MATCH($B469,従業員マスタ!$B$7:$B$26,0)),""))</f>
        <v/>
      </c>
      <c r="D469" s="13" t="str">
        <f t="shared" si="63"/>
        <v/>
      </c>
      <c r="E469" s="14"/>
      <c r="F469" s="14"/>
      <c r="G469" s="15"/>
      <c r="H469" s="13" t="str">
        <f t="shared" si="64"/>
        <v/>
      </c>
      <c r="I469" s="16" t="str">
        <f t="shared" si="65"/>
        <v/>
      </c>
      <c r="J469" s="16" t="str">
        <f t="shared" si="66"/>
        <v/>
      </c>
      <c r="K469" s="16" t="str">
        <f t="shared" si="67"/>
        <v/>
      </c>
      <c r="L469" s="16" t="str">
        <f t="shared" si="68"/>
        <v/>
      </c>
      <c r="M469" s="16" t="str">
        <f t="shared" si="69"/>
        <v/>
      </c>
      <c r="N469" s="11"/>
      <c r="O469" s="16" t="str">
        <f t="shared" si="70"/>
        <v/>
      </c>
      <c r="P469" s="8" t="str">
        <f t="shared" si="71"/>
        <v/>
      </c>
      <c r="Q469" s="17" t="str">
        <f>IF($C469="","",IF(AND(ISNUMBER(IFERROR(INDEX(従業員マスタ!$S$7:$S$26,MATCH($C469,従業員マスタ!$A$7:$A$26,0)),"")),IFERROR(INDEX(従業員マスタ!$S$7:$S$26,MATCH($C469,従業員マスタ!$A$7:$A$26,0)),"")&gt;0,ISNUMBER(IFERROR(INDEX(従業員マスタ!$T$7:$T$26,MATCH($C469,従業員マスタ!$A$7:$A$26,0)),"")),IFERROR(INDEX(従業員マスタ!$T$7:$T$26,MATCH($C469,従業員マスタ!$A$7:$A$26,0)),"")&gt;0),ROUND(IFERROR(INDEX(従業員マスタ!$T$7:$T$26,MATCH($C469,従業員マスタ!$A$7:$A$26,0)),"")/IFERROR(INDEX(従業員マスタ!$S$7:$S$26,MATCH($C469,従業員マスタ!$A$7:$A$26,0)),""),2),設定!$B$11))</f>
        <v/>
      </c>
      <c r="R469" s="6"/>
    </row>
    <row r="470" spans="1:18" ht="17.25" x14ac:dyDescent="0.25">
      <c r="A470" s="12"/>
      <c r="B470" s="6"/>
      <c r="C470" s="13" t="str">
        <f>IF($B470="","",IFERROR(INDEX(従業員マスタ!$A$7:$A$26,MATCH($B470,従業員マスタ!$B$7:$B$26,0)),""))</f>
        <v/>
      </c>
      <c r="D470" s="13" t="str">
        <f t="shared" si="63"/>
        <v/>
      </c>
      <c r="E470" s="14"/>
      <c r="F470" s="14"/>
      <c r="G470" s="15"/>
      <c r="H470" s="13" t="str">
        <f t="shared" si="64"/>
        <v/>
      </c>
      <c r="I470" s="16" t="str">
        <f t="shared" si="65"/>
        <v/>
      </c>
      <c r="J470" s="16" t="str">
        <f t="shared" si="66"/>
        <v/>
      </c>
      <c r="K470" s="16" t="str">
        <f t="shared" si="67"/>
        <v/>
      </c>
      <c r="L470" s="16" t="str">
        <f t="shared" si="68"/>
        <v/>
      </c>
      <c r="M470" s="16" t="str">
        <f t="shared" si="69"/>
        <v/>
      </c>
      <c r="N470" s="11"/>
      <c r="O470" s="16" t="str">
        <f t="shared" si="70"/>
        <v/>
      </c>
      <c r="P470" s="8" t="str">
        <f t="shared" si="71"/>
        <v/>
      </c>
      <c r="Q470" s="17" t="str">
        <f>IF($C470="","",IF(AND(ISNUMBER(IFERROR(INDEX(従業員マスタ!$S$7:$S$26,MATCH($C470,従業員マスタ!$A$7:$A$26,0)),"")),IFERROR(INDEX(従業員マスタ!$S$7:$S$26,MATCH($C470,従業員マスタ!$A$7:$A$26,0)),"")&gt;0,ISNUMBER(IFERROR(INDEX(従業員マスタ!$T$7:$T$26,MATCH($C470,従業員マスタ!$A$7:$A$26,0)),"")),IFERROR(INDEX(従業員マスタ!$T$7:$T$26,MATCH($C470,従業員マスタ!$A$7:$A$26,0)),"")&gt;0),ROUND(IFERROR(INDEX(従業員マスタ!$T$7:$T$26,MATCH($C470,従業員マスタ!$A$7:$A$26,0)),"")/IFERROR(INDEX(従業員マスタ!$S$7:$S$26,MATCH($C470,従業員マスタ!$A$7:$A$26,0)),""),2),設定!$B$11))</f>
        <v/>
      </c>
      <c r="R470" s="6"/>
    </row>
    <row r="471" spans="1:18" ht="17.25" x14ac:dyDescent="0.25">
      <c r="A471" s="12"/>
      <c r="B471" s="6"/>
      <c r="C471" s="13" t="str">
        <f>IF($B471="","",IFERROR(INDEX(従業員マスタ!$A$7:$A$26,MATCH($B471,従業員マスタ!$B$7:$B$26,0)),""))</f>
        <v/>
      </c>
      <c r="D471" s="13" t="str">
        <f t="shared" si="63"/>
        <v/>
      </c>
      <c r="E471" s="14"/>
      <c r="F471" s="14"/>
      <c r="G471" s="15"/>
      <c r="H471" s="13" t="str">
        <f t="shared" si="64"/>
        <v/>
      </c>
      <c r="I471" s="16" t="str">
        <f t="shared" si="65"/>
        <v/>
      </c>
      <c r="J471" s="16" t="str">
        <f t="shared" si="66"/>
        <v/>
      </c>
      <c r="K471" s="16" t="str">
        <f t="shared" si="67"/>
        <v/>
      </c>
      <c r="L471" s="16" t="str">
        <f t="shared" si="68"/>
        <v/>
      </c>
      <c r="M471" s="16" t="str">
        <f t="shared" si="69"/>
        <v/>
      </c>
      <c r="N471" s="11"/>
      <c r="O471" s="16" t="str">
        <f t="shared" si="70"/>
        <v/>
      </c>
      <c r="P471" s="8" t="str">
        <f t="shared" si="71"/>
        <v/>
      </c>
      <c r="Q471" s="17" t="str">
        <f>IF($C471="","",IF(AND(ISNUMBER(IFERROR(INDEX(従業員マスタ!$S$7:$S$26,MATCH($C471,従業員マスタ!$A$7:$A$26,0)),"")),IFERROR(INDEX(従業員マスタ!$S$7:$S$26,MATCH($C471,従業員マスタ!$A$7:$A$26,0)),"")&gt;0,ISNUMBER(IFERROR(INDEX(従業員マスタ!$T$7:$T$26,MATCH($C471,従業員マスタ!$A$7:$A$26,0)),"")),IFERROR(INDEX(従業員マスタ!$T$7:$T$26,MATCH($C471,従業員マスタ!$A$7:$A$26,0)),"")&gt;0),ROUND(IFERROR(INDEX(従業員マスタ!$T$7:$T$26,MATCH($C471,従業員マスタ!$A$7:$A$26,0)),"")/IFERROR(INDEX(従業員マスタ!$S$7:$S$26,MATCH($C471,従業員マスタ!$A$7:$A$26,0)),""),2),設定!$B$11))</f>
        <v/>
      </c>
      <c r="R471" s="6"/>
    </row>
    <row r="472" spans="1:18" ht="17.25" x14ac:dyDescent="0.25">
      <c r="A472" s="12"/>
      <c r="B472" s="6"/>
      <c r="C472" s="13" t="str">
        <f>IF($B472="","",IFERROR(INDEX(従業員マスタ!$A$7:$A$26,MATCH($B472,従業員マスタ!$B$7:$B$26,0)),""))</f>
        <v/>
      </c>
      <c r="D472" s="13" t="str">
        <f t="shared" si="63"/>
        <v/>
      </c>
      <c r="E472" s="14"/>
      <c r="F472" s="14"/>
      <c r="G472" s="15"/>
      <c r="H472" s="13" t="str">
        <f t="shared" si="64"/>
        <v/>
      </c>
      <c r="I472" s="16" t="str">
        <f t="shared" si="65"/>
        <v/>
      </c>
      <c r="J472" s="16" t="str">
        <f t="shared" si="66"/>
        <v/>
      </c>
      <c r="K472" s="16" t="str">
        <f t="shared" si="67"/>
        <v/>
      </c>
      <c r="L472" s="16" t="str">
        <f t="shared" si="68"/>
        <v/>
      </c>
      <c r="M472" s="16" t="str">
        <f t="shared" si="69"/>
        <v/>
      </c>
      <c r="N472" s="11"/>
      <c r="O472" s="16" t="str">
        <f t="shared" si="70"/>
        <v/>
      </c>
      <c r="P472" s="8" t="str">
        <f t="shared" si="71"/>
        <v/>
      </c>
      <c r="Q472" s="17" t="str">
        <f>IF($C472="","",IF(AND(ISNUMBER(IFERROR(INDEX(従業員マスタ!$S$7:$S$26,MATCH($C472,従業員マスタ!$A$7:$A$26,0)),"")),IFERROR(INDEX(従業員マスタ!$S$7:$S$26,MATCH($C472,従業員マスタ!$A$7:$A$26,0)),"")&gt;0,ISNUMBER(IFERROR(INDEX(従業員マスタ!$T$7:$T$26,MATCH($C472,従業員マスタ!$A$7:$A$26,0)),"")),IFERROR(INDEX(従業員マスタ!$T$7:$T$26,MATCH($C472,従業員マスタ!$A$7:$A$26,0)),"")&gt;0),ROUND(IFERROR(INDEX(従業員マスタ!$T$7:$T$26,MATCH($C472,従業員マスタ!$A$7:$A$26,0)),"")/IFERROR(INDEX(従業員マスタ!$S$7:$S$26,MATCH($C472,従業員マスタ!$A$7:$A$26,0)),""),2),設定!$B$11))</f>
        <v/>
      </c>
      <c r="R472" s="6"/>
    </row>
    <row r="473" spans="1:18" ht="17.25" x14ac:dyDescent="0.25">
      <c r="A473" s="12"/>
      <c r="B473" s="6"/>
      <c r="C473" s="13" t="str">
        <f>IF($B473="","",IFERROR(INDEX(従業員マスタ!$A$7:$A$26,MATCH($B473,従業員マスタ!$B$7:$B$26,0)),""))</f>
        <v/>
      </c>
      <c r="D473" s="13" t="str">
        <f t="shared" si="63"/>
        <v/>
      </c>
      <c r="E473" s="14"/>
      <c r="F473" s="14"/>
      <c r="G473" s="15"/>
      <c r="H473" s="13" t="str">
        <f t="shared" si="64"/>
        <v/>
      </c>
      <c r="I473" s="16" t="str">
        <f t="shared" si="65"/>
        <v/>
      </c>
      <c r="J473" s="16" t="str">
        <f t="shared" si="66"/>
        <v/>
      </c>
      <c r="K473" s="16" t="str">
        <f t="shared" si="67"/>
        <v/>
      </c>
      <c r="L473" s="16" t="str">
        <f t="shared" si="68"/>
        <v/>
      </c>
      <c r="M473" s="16" t="str">
        <f t="shared" si="69"/>
        <v/>
      </c>
      <c r="N473" s="11"/>
      <c r="O473" s="16" t="str">
        <f t="shared" si="70"/>
        <v/>
      </c>
      <c r="P473" s="8" t="str">
        <f t="shared" si="71"/>
        <v/>
      </c>
      <c r="Q473" s="17" t="str">
        <f>IF($C473="","",IF(AND(ISNUMBER(IFERROR(INDEX(従業員マスタ!$S$7:$S$26,MATCH($C473,従業員マスタ!$A$7:$A$26,0)),"")),IFERROR(INDEX(従業員マスタ!$S$7:$S$26,MATCH($C473,従業員マスタ!$A$7:$A$26,0)),"")&gt;0,ISNUMBER(IFERROR(INDEX(従業員マスタ!$T$7:$T$26,MATCH($C473,従業員マスタ!$A$7:$A$26,0)),"")),IFERROR(INDEX(従業員マスタ!$T$7:$T$26,MATCH($C473,従業員マスタ!$A$7:$A$26,0)),"")&gt;0),ROUND(IFERROR(INDEX(従業員マスタ!$T$7:$T$26,MATCH($C473,従業員マスタ!$A$7:$A$26,0)),"")/IFERROR(INDEX(従業員マスタ!$S$7:$S$26,MATCH($C473,従業員マスタ!$A$7:$A$26,0)),""),2),設定!$B$11))</f>
        <v/>
      </c>
      <c r="R473" s="6"/>
    </row>
    <row r="474" spans="1:18" ht="17.25" x14ac:dyDescent="0.25">
      <c r="A474" s="12"/>
      <c r="B474" s="6"/>
      <c r="C474" s="13" t="str">
        <f>IF($B474="","",IFERROR(INDEX(従業員マスタ!$A$7:$A$26,MATCH($B474,従業員マスタ!$B$7:$B$26,0)),""))</f>
        <v/>
      </c>
      <c r="D474" s="13" t="str">
        <f t="shared" si="63"/>
        <v/>
      </c>
      <c r="E474" s="14"/>
      <c r="F474" s="14"/>
      <c r="G474" s="15"/>
      <c r="H474" s="13" t="str">
        <f t="shared" si="64"/>
        <v/>
      </c>
      <c r="I474" s="16" t="str">
        <f t="shared" si="65"/>
        <v/>
      </c>
      <c r="J474" s="16" t="str">
        <f t="shared" si="66"/>
        <v/>
      </c>
      <c r="K474" s="16" t="str">
        <f t="shared" si="67"/>
        <v/>
      </c>
      <c r="L474" s="16" t="str">
        <f t="shared" si="68"/>
        <v/>
      </c>
      <c r="M474" s="16" t="str">
        <f t="shared" si="69"/>
        <v/>
      </c>
      <c r="N474" s="11"/>
      <c r="O474" s="16" t="str">
        <f t="shared" si="70"/>
        <v/>
      </c>
      <c r="P474" s="8" t="str">
        <f t="shared" si="71"/>
        <v/>
      </c>
      <c r="Q474" s="17" t="str">
        <f>IF($C474="","",IF(AND(ISNUMBER(IFERROR(INDEX(従業員マスタ!$S$7:$S$26,MATCH($C474,従業員マスタ!$A$7:$A$26,0)),"")),IFERROR(INDEX(従業員マスタ!$S$7:$S$26,MATCH($C474,従業員マスタ!$A$7:$A$26,0)),"")&gt;0,ISNUMBER(IFERROR(INDEX(従業員マスタ!$T$7:$T$26,MATCH($C474,従業員マスタ!$A$7:$A$26,0)),"")),IFERROR(INDEX(従業員マスタ!$T$7:$T$26,MATCH($C474,従業員マスタ!$A$7:$A$26,0)),"")&gt;0),ROUND(IFERROR(INDEX(従業員マスタ!$T$7:$T$26,MATCH($C474,従業員マスタ!$A$7:$A$26,0)),"")/IFERROR(INDEX(従業員マスタ!$S$7:$S$26,MATCH($C474,従業員マスタ!$A$7:$A$26,0)),""),2),設定!$B$11))</f>
        <v/>
      </c>
      <c r="R474" s="6"/>
    </row>
    <row r="475" spans="1:18" ht="17.25" x14ac:dyDescent="0.25">
      <c r="A475" s="12"/>
      <c r="B475" s="6"/>
      <c r="C475" s="13" t="str">
        <f>IF($B475="","",IFERROR(INDEX(従業員マスタ!$A$7:$A$26,MATCH($B475,従業員マスタ!$B$7:$B$26,0)),""))</f>
        <v/>
      </c>
      <c r="D475" s="13" t="str">
        <f t="shared" si="63"/>
        <v/>
      </c>
      <c r="E475" s="14"/>
      <c r="F475" s="14"/>
      <c r="G475" s="15"/>
      <c r="H475" s="13" t="str">
        <f t="shared" si="64"/>
        <v/>
      </c>
      <c r="I475" s="16" t="str">
        <f t="shared" si="65"/>
        <v/>
      </c>
      <c r="J475" s="16" t="str">
        <f t="shared" si="66"/>
        <v/>
      </c>
      <c r="K475" s="16" t="str">
        <f t="shared" si="67"/>
        <v/>
      </c>
      <c r="L475" s="16" t="str">
        <f t="shared" si="68"/>
        <v/>
      </c>
      <c r="M475" s="16" t="str">
        <f t="shared" si="69"/>
        <v/>
      </c>
      <c r="N475" s="11"/>
      <c r="O475" s="16" t="str">
        <f t="shared" si="70"/>
        <v/>
      </c>
      <c r="P475" s="8" t="str">
        <f t="shared" si="71"/>
        <v/>
      </c>
      <c r="Q475" s="17" t="str">
        <f>IF($C475="","",IF(AND(ISNUMBER(IFERROR(INDEX(従業員マスタ!$S$7:$S$26,MATCH($C475,従業員マスタ!$A$7:$A$26,0)),"")),IFERROR(INDEX(従業員マスタ!$S$7:$S$26,MATCH($C475,従業員マスタ!$A$7:$A$26,0)),"")&gt;0,ISNUMBER(IFERROR(INDEX(従業員マスタ!$T$7:$T$26,MATCH($C475,従業員マスタ!$A$7:$A$26,0)),"")),IFERROR(INDEX(従業員マスタ!$T$7:$T$26,MATCH($C475,従業員マスタ!$A$7:$A$26,0)),"")&gt;0),ROUND(IFERROR(INDEX(従業員マスタ!$T$7:$T$26,MATCH($C475,従業員マスタ!$A$7:$A$26,0)),"")/IFERROR(INDEX(従業員マスタ!$S$7:$S$26,MATCH($C475,従業員マスタ!$A$7:$A$26,0)),""),2),設定!$B$11))</f>
        <v/>
      </c>
      <c r="R475" s="6"/>
    </row>
    <row r="476" spans="1:18" ht="17.25" x14ac:dyDescent="0.25">
      <c r="A476" s="12"/>
      <c r="B476" s="6"/>
      <c r="C476" s="13" t="str">
        <f>IF($B476="","",IFERROR(INDEX(従業員マスタ!$A$7:$A$26,MATCH($B476,従業員マスタ!$B$7:$B$26,0)),""))</f>
        <v/>
      </c>
      <c r="D476" s="13" t="str">
        <f t="shared" si="63"/>
        <v/>
      </c>
      <c r="E476" s="14"/>
      <c r="F476" s="14"/>
      <c r="G476" s="15"/>
      <c r="H476" s="13" t="str">
        <f t="shared" si="64"/>
        <v/>
      </c>
      <c r="I476" s="16" t="str">
        <f t="shared" si="65"/>
        <v/>
      </c>
      <c r="J476" s="16" t="str">
        <f t="shared" si="66"/>
        <v/>
      </c>
      <c r="K476" s="16" t="str">
        <f t="shared" si="67"/>
        <v/>
      </c>
      <c r="L476" s="16" t="str">
        <f t="shared" si="68"/>
        <v/>
      </c>
      <c r="M476" s="16" t="str">
        <f t="shared" si="69"/>
        <v/>
      </c>
      <c r="N476" s="11"/>
      <c r="O476" s="16" t="str">
        <f t="shared" si="70"/>
        <v/>
      </c>
      <c r="P476" s="8" t="str">
        <f t="shared" si="71"/>
        <v/>
      </c>
      <c r="Q476" s="17" t="str">
        <f>IF($C476="","",IF(AND(ISNUMBER(IFERROR(INDEX(従業員マスタ!$S$7:$S$26,MATCH($C476,従業員マスタ!$A$7:$A$26,0)),"")),IFERROR(INDEX(従業員マスタ!$S$7:$S$26,MATCH($C476,従業員マスタ!$A$7:$A$26,0)),"")&gt;0,ISNUMBER(IFERROR(INDEX(従業員マスタ!$T$7:$T$26,MATCH($C476,従業員マスタ!$A$7:$A$26,0)),"")),IFERROR(INDEX(従業員マスタ!$T$7:$T$26,MATCH($C476,従業員マスタ!$A$7:$A$26,0)),"")&gt;0),ROUND(IFERROR(INDEX(従業員マスタ!$T$7:$T$26,MATCH($C476,従業員マスタ!$A$7:$A$26,0)),"")/IFERROR(INDEX(従業員マスタ!$S$7:$S$26,MATCH($C476,従業員マスタ!$A$7:$A$26,0)),""),2),設定!$B$11))</f>
        <v/>
      </c>
      <c r="R476" s="6"/>
    </row>
    <row r="477" spans="1:18" ht="17.25" x14ac:dyDescent="0.25">
      <c r="A477" s="12"/>
      <c r="B477" s="6"/>
      <c r="C477" s="13" t="str">
        <f>IF($B477="","",IFERROR(INDEX(従業員マスタ!$A$7:$A$26,MATCH($B477,従業員マスタ!$B$7:$B$26,0)),""))</f>
        <v/>
      </c>
      <c r="D477" s="13" t="str">
        <f t="shared" si="63"/>
        <v/>
      </c>
      <c r="E477" s="14"/>
      <c r="F477" s="14"/>
      <c r="G477" s="15"/>
      <c r="H477" s="13" t="str">
        <f t="shared" si="64"/>
        <v/>
      </c>
      <c r="I477" s="16" t="str">
        <f t="shared" si="65"/>
        <v/>
      </c>
      <c r="J477" s="16" t="str">
        <f t="shared" si="66"/>
        <v/>
      </c>
      <c r="K477" s="16" t="str">
        <f t="shared" si="67"/>
        <v/>
      </c>
      <c r="L477" s="16" t="str">
        <f t="shared" si="68"/>
        <v/>
      </c>
      <c r="M477" s="16" t="str">
        <f t="shared" si="69"/>
        <v/>
      </c>
      <c r="N477" s="11"/>
      <c r="O477" s="16" t="str">
        <f t="shared" si="70"/>
        <v/>
      </c>
      <c r="P477" s="8" t="str">
        <f t="shared" si="71"/>
        <v/>
      </c>
      <c r="Q477" s="17" t="str">
        <f>IF($C477="","",IF(AND(ISNUMBER(IFERROR(INDEX(従業員マスタ!$S$7:$S$26,MATCH($C477,従業員マスタ!$A$7:$A$26,0)),"")),IFERROR(INDEX(従業員マスタ!$S$7:$S$26,MATCH($C477,従業員マスタ!$A$7:$A$26,0)),"")&gt;0,ISNUMBER(IFERROR(INDEX(従業員マスタ!$T$7:$T$26,MATCH($C477,従業員マスタ!$A$7:$A$26,0)),"")),IFERROR(INDEX(従業員マスタ!$T$7:$T$26,MATCH($C477,従業員マスタ!$A$7:$A$26,0)),"")&gt;0),ROUND(IFERROR(INDEX(従業員マスタ!$T$7:$T$26,MATCH($C477,従業員マスタ!$A$7:$A$26,0)),"")/IFERROR(INDEX(従業員マスタ!$S$7:$S$26,MATCH($C477,従業員マスタ!$A$7:$A$26,0)),""),2),設定!$B$11))</f>
        <v/>
      </c>
      <c r="R477" s="6"/>
    </row>
    <row r="478" spans="1:18" ht="17.25" x14ac:dyDescent="0.25">
      <c r="A478" s="12"/>
      <c r="B478" s="6"/>
      <c r="C478" s="13" t="str">
        <f>IF($B478="","",IFERROR(INDEX(従業員マスタ!$A$7:$A$26,MATCH($B478,従業員マスタ!$B$7:$B$26,0)),""))</f>
        <v/>
      </c>
      <c r="D478" s="13" t="str">
        <f t="shared" si="63"/>
        <v/>
      </c>
      <c r="E478" s="14"/>
      <c r="F478" s="14"/>
      <c r="G478" s="15"/>
      <c r="H478" s="13" t="str">
        <f t="shared" si="64"/>
        <v/>
      </c>
      <c r="I478" s="16" t="str">
        <f t="shared" si="65"/>
        <v/>
      </c>
      <c r="J478" s="16" t="str">
        <f t="shared" si="66"/>
        <v/>
      </c>
      <c r="K478" s="16" t="str">
        <f t="shared" si="67"/>
        <v/>
      </c>
      <c r="L478" s="16" t="str">
        <f t="shared" si="68"/>
        <v/>
      </c>
      <c r="M478" s="16" t="str">
        <f t="shared" si="69"/>
        <v/>
      </c>
      <c r="N478" s="11"/>
      <c r="O478" s="16" t="str">
        <f t="shared" si="70"/>
        <v/>
      </c>
      <c r="P478" s="8" t="str">
        <f t="shared" si="71"/>
        <v/>
      </c>
      <c r="Q478" s="17" t="str">
        <f>IF($C478="","",IF(AND(ISNUMBER(IFERROR(INDEX(従業員マスタ!$S$7:$S$26,MATCH($C478,従業員マスタ!$A$7:$A$26,0)),"")),IFERROR(INDEX(従業員マスタ!$S$7:$S$26,MATCH($C478,従業員マスタ!$A$7:$A$26,0)),"")&gt;0,ISNUMBER(IFERROR(INDEX(従業員マスタ!$T$7:$T$26,MATCH($C478,従業員マスタ!$A$7:$A$26,0)),"")),IFERROR(INDEX(従業員マスタ!$T$7:$T$26,MATCH($C478,従業員マスタ!$A$7:$A$26,0)),"")&gt;0),ROUND(IFERROR(INDEX(従業員マスタ!$T$7:$T$26,MATCH($C478,従業員マスタ!$A$7:$A$26,0)),"")/IFERROR(INDEX(従業員マスタ!$S$7:$S$26,MATCH($C478,従業員マスタ!$A$7:$A$26,0)),""),2),設定!$B$11))</f>
        <v/>
      </c>
      <c r="R478" s="6"/>
    </row>
    <row r="479" spans="1:18" ht="17.25" x14ac:dyDescent="0.25">
      <c r="A479" s="12"/>
      <c r="B479" s="6"/>
      <c r="C479" s="13" t="str">
        <f>IF($B479="","",IFERROR(INDEX(従業員マスタ!$A$7:$A$26,MATCH($B479,従業員マスタ!$B$7:$B$26,0)),""))</f>
        <v/>
      </c>
      <c r="D479" s="13" t="str">
        <f t="shared" si="63"/>
        <v/>
      </c>
      <c r="E479" s="14"/>
      <c r="F479" s="14"/>
      <c r="G479" s="15"/>
      <c r="H479" s="13" t="str">
        <f t="shared" si="64"/>
        <v/>
      </c>
      <c r="I479" s="16" t="str">
        <f t="shared" si="65"/>
        <v/>
      </c>
      <c r="J479" s="16" t="str">
        <f t="shared" si="66"/>
        <v/>
      </c>
      <c r="K479" s="16" t="str">
        <f t="shared" si="67"/>
        <v/>
      </c>
      <c r="L479" s="16" t="str">
        <f t="shared" si="68"/>
        <v/>
      </c>
      <c r="M479" s="16" t="str">
        <f t="shared" si="69"/>
        <v/>
      </c>
      <c r="N479" s="11"/>
      <c r="O479" s="16" t="str">
        <f t="shared" si="70"/>
        <v/>
      </c>
      <c r="P479" s="8" t="str">
        <f t="shared" si="71"/>
        <v/>
      </c>
      <c r="Q479" s="17" t="str">
        <f>IF($C479="","",IF(AND(ISNUMBER(IFERROR(INDEX(従業員マスタ!$S$7:$S$26,MATCH($C479,従業員マスタ!$A$7:$A$26,0)),"")),IFERROR(INDEX(従業員マスタ!$S$7:$S$26,MATCH($C479,従業員マスタ!$A$7:$A$26,0)),"")&gt;0,ISNUMBER(IFERROR(INDEX(従業員マスタ!$T$7:$T$26,MATCH($C479,従業員マスタ!$A$7:$A$26,0)),"")),IFERROR(INDEX(従業員マスタ!$T$7:$T$26,MATCH($C479,従業員マスタ!$A$7:$A$26,0)),"")&gt;0),ROUND(IFERROR(INDEX(従業員マスタ!$T$7:$T$26,MATCH($C479,従業員マスタ!$A$7:$A$26,0)),"")/IFERROR(INDEX(従業員マスタ!$S$7:$S$26,MATCH($C479,従業員マスタ!$A$7:$A$26,0)),""),2),設定!$B$11))</f>
        <v/>
      </c>
      <c r="R479" s="6"/>
    </row>
    <row r="480" spans="1:18" ht="17.25" x14ac:dyDescent="0.25">
      <c r="A480" s="12"/>
      <c r="B480" s="6"/>
      <c r="C480" s="13" t="str">
        <f>IF($B480="","",IFERROR(INDEX(従業員マスタ!$A$7:$A$26,MATCH($B480,従業員マスタ!$B$7:$B$26,0)),""))</f>
        <v/>
      </c>
      <c r="D480" s="13" t="str">
        <f t="shared" si="63"/>
        <v/>
      </c>
      <c r="E480" s="14"/>
      <c r="F480" s="14"/>
      <c r="G480" s="15"/>
      <c r="H480" s="13" t="str">
        <f t="shared" si="64"/>
        <v/>
      </c>
      <c r="I480" s="16" t="str">
        <f t="shared" si="65"/>
        <v/>
      </c>
      <c r="J480" s="16" t="str">
        <f t="shared" si="66"/>
        <v/>
      </c>
      <c r="K480" s="16" t="str">
        <f t="shared" si="67"/>
        <v/>
      </c>
      <c r="L480" s="16" t="str">
        <f t="shared" si="68"/>
        <v/>
      </c>
      <c r="M480" s="16" t="str">
        <f t="shared" si="69"/>
        <v/>
      </c>
      <c r="N480" s="11"/>
      <c r="O480" s="16" t="str">
        <f t="shared" si="70"/>
        <v/>
      </c>
      <c r="P480" s="8" t="str">
        <f t="shared" si="71"/>
        <v/>
      </c>
      <c r="Q480" s="17" t="str">
        <f>IF($C480="","",IF(AND(ISNUMBER(IFERROR(INDEX(従業員マスタ!$S$7:$S$26,MATCH($C480,従業員マスタ!$A$7:$A$26,0)),"")),IFERROR(INDEX(従業員マスタ!$S$7:$S$26,MATCH($C480,従業員マスタ!$A$7:$A$26,0)),"")&gt;0,ISNUMBER(IFERROR(INDEX(従業員マスタ!$T$7:$T$26,MATCH($C480,従業員マスタ!$A$7:$A$26,0)),"")),IFERROR(INDEX(従業員マスタ!$T$7:$T$26,MATCH($C480,従業員マスタ!$A$7:$A$26,0)),"")&gt;0),ROUND(IFERROR(INDEX(従業員マスタ!$T$7:$T$26,MATCH($C480,従業員マスタ!$A$7:$A$26,0)),"")/IFERROR(INDEX(従業員マスタ!$S$7:$S$26,MATCH($C480,従業員マスタ!$A$7:$A$26,0)),""),2),設定!$B$11))</f>
        <v/>
      </c>
      <c r="R480" s="6"/>
    </row>
    <row r="481" spans="1:18" ht="17.25" x14ac:dyDescent="0.25">
      <c r="A481" s="12"/>
      <c r="B481" s="6"/>
      <c r="C481" s="13" t="str">
        <f>IF($B481="","",IFERROR(INDEX(従業員マスタ!$A$7:$A$26,MATCH($B481,従業員マスタ!$B$7:$B$26,0)),""))</f>
        <v/>
      </c>
      <c r="D481" s="13" t="str">
        <f t="shared" si="63"/>
        <v/>
      </c>
      <c r="E481" s="14"/>
      <c r="F481" s="14"/>
      <c r="G481" s="15"/>
      <c r="H481" s="13" t="str">
        <f t="shared" si="64"/>
        <v/>
      </c>
      <c r="I481" s="16" t="str">
        <f t="shared" si="65"/>
        <v/>
      </c>
      <c r="J481" s="16" t="str">
        <f t="shared" si="66"/>
        <v/>
      </c>
      <c r="K481" s="16" t="str">
        <f t="shared" si="67"/>
        <v/>
      </c>
      <c r="L481" s="16" t="str">
        <f t="shared" si="68"/>
        <v/>
      </c>
      <c r="M481" s="16" t="str">
        <f t="shared" si="69"/>
        <v/>
      </c>
      <c r="N481" s="11"/>
      <c r="O481" s="16" t="str">
        <f t="shared" si="70"/>
        <v/>
      </c>
      <c r="P481" s="8" t="str">
        <f t="shared" si="71"/>
        <v/>
      </c>
      <c r="Q481" s="17" t="str">
        <f>IF($C481="","",IF(AND(ISNUMBER(IFERROR(INDEX(従業員マスタ!$S$7:$S$26,MATCH($C481,従業員マスタ!$A$7:$A$26,0)),"")),IFERROR(INDEX(従業員マスタ!$S$7:$S$26,MATCH($C481,従業員マスタ!$A$7:$A$26,0)),"")&gt;0,ISNUMBER(IFERROR(INDEX(従業員マスタ!$T$7:$T$26,MATCH($C481,従業員マスタ!$A$7:$A$26,0)),"")),IFERROR(INDEX(従業員マスタ!$T$7:$T$26,MATCH($C481,従業員マスタ!$A$7:$A$26,0)),"")&gt;0),ROUND(IFERROR(INDEX(従業員マスタ!$T$7:$T$26,MATCH($C481,従業員マスタ!$A$7:$A$26,0)),"")/IFERROR(INDEX(従業員マスタ!$S$7:$S$26,MATCH($C481,従業員マスタ!$A$7:$A$26,0)),""),2),設定!$B$11))</f>
        <v/>
      </c>
      <c r="R481" s="6"/>
    </row>
    <row r="482" spans="1:18" ht="17.25" x14ac:dyDescent="0.25">
      <c r="A482" s="12"/>
      <c r="B482" s="6"/>
      <c r="C482" s="13" t="str">
        <f>IF($B482="","",IFERROR(INDEX(従業員マスタ!$A$7:$A$26,MATCH($B482,従業員マスタ!$B$7:$B$26,0)),""))</f>
        <v/>
      </c>
      <c r="D482" s="13" t="str">
        <f t="shared" si="63"/>
        <v/>
      </c>
      <c r="E482" s="14"/>
      <c r="F482" s="14"/>
      <c r="G482" s="15"/>
      <c r="H482" s="13" t="str">
        <f t="shared" si="64"/>
        <v/>
      </c>
      <c r="I482" s="16" t="str">
        <f t="shared" si="65"/>
        <v/>
      </c>
      <c r="J482" s="16" t="str">
        <f t="shared" si="66"/>
        <v/>
      </c>
      <c r="K482" s="16" t="str">
        <f t="shared" si="67"/>
        <v/>
      </c>
      <c r="L482" s="16" t="str">
        <f t="shared" si="68"/>
        <v/>
      </c>
      <c r="M482" s="16" t="str">
        <f t="shared" si="69"/>
        <v/>
      </c>
      <c r="N482" s="11"/>
      <c r="O482" s="16" t="str">
        <f t="shared" si="70"/>
        <v/>
      </c>
      <c r="P482" s="8" t="str">
        <f t="shared" si="71"/>
        <v/>
      </c>
      <c r="Q482" s="17" t="str">
        <f>IF($C482="","",IF(AND(ISNUMBER(IFERROR(INDEX(従業員マスタ!$S$7:$S$26,MATCH($C482,従業員マスタ!$A$7:$A$26,0)),"")),IFERROR(INDEX(従業員マスタ!$S$7:$S$26,MATCH($C482,従業員マスタ!$A$7:$A$26,0)),"")&gt;0,ISNUMBER(IFERROR(INDEX(従業員マスタ!$T$7:$T$26,MATCH($C482,従業員マスタ!$A$7:$A$26,0)),"")),IFERROR(INDEX(従業員マスタ!$T$7:$T$26,MATCH($C482,従業員マスタ!$A$7:$A$26,0)),"")&gt;0),ROUND(IFERROR(INDEX(従業員マスタ!$T$7:$T$26,MATCH($C482,従業員マスタ!$A$7:$A$26,0)),"")/IFERROR(INDEX(従業員マスタ!$S$7:$S$26,MATCH($C482,従業員マスタ!$A$7:$A$26,0)),""),2),設定!$B$11))</f>
        <v/>
      </c>
      <c r="R482" s="6"/>
    </row>
    <row r="483" spans="1:18" ht="17.25" x14ac:dyDescent="0.25">
      <c r="A483" s="12"/>
      <c r="B483" s="6"/>
      <c r="C483" s="13" t="str">
        <f>IF($B483="","",IFERROR(INDEX(従業員マスタ!$A$7:$A$26,MATCH($B483,従業員マスタ!$B$7:$B$26,0)),""))</f>
        <v/>
      </c>
      <c r="D483" s="13" t="str">
        <f t="shared" si="63"/>
        <v/>
      </c>
      <c r="E483" s="14"/>
      <c r="F483" s="14"/>
      <c r="G483" s="15"/>
      <c r="H483" s="13" t="str">
        <f t="shared" si="64"/>
        <v/>
      </c>
      <c r="I483" s="16" t="str">
        <f t="shared" si="65"/>
        <v/>
      </c>
      <c r="J483" s="16" t="str">
        <f t="shared" si="66"/>
        <v/>
      </c>
      <c r="K483" s="16" t="str">
        <f t="shared" si="67"/>
        <v/>
      </c>
      <c r="L483" s="16" t="str">
        <f t="shared" si="68"/>
        <v/>
      </c>
      <c r="M483" s="16" t="str">
        <f t="shared" si="69"/>
        <v/>
      </c>
      <c r="N483" s="11"/>
      <c r="O483" s="16" t="str">
        <f t="shared" si="70"/>
        <v/>
      </c>
      <c r="P483" s="8" t="str">
        <f t="shared" si="71"/>
        <v/>
      </c>
      <c r="Q483" s="17" t="str">
        <f>IF($C483="","",IF(AND(ISNUMBER(IFERROR(INDEX(従業員マスタ!$S$7:$S$26,MATCH($C483,従業員マスタ!$A$7:$A$26,0)),"")),IFERROR(INDEX(従業員マスタ!$S$7:$S$26,MATCH($C483,従業員マスタ!$A$7:$A$26,0)),"")&gt;0,ISNUMBER(IFERROR(INDEX(従業員マスタ!$T$7:$T$26,MATCH($C483,従業員マスタ!$A$7:$A$26,0)),"")),IFERROR(INDEX(従業員マスタ!$T$7:$T$26,MATCH($C483,従業員マスタ!$A$7:$A$26,0)),"")&gt;0),ROUND(IFERROR(INDEX(従業員マスタ!$T$7:$T$26,MATCH($C483,従業員マスタ!$A$7:$A$26,0)),"")/IFERROR(INDEX(従業員マスタ!$S$7:$S$26,MATCH($C483,従業員マスタ!$A$7:$A$26,0)),""),2),設定!$B$11))</f>
        <v/>
      </c>
      <c r="R483" s="6"/>
    </row>
    <row r="484" spans="1:18" ht="17.25" x14ac:dyDescent="0.25">
      <c r="A484" s="12"/>
      <c r="B484" s="6"/>
      <c r="C484" s="13" t="str">
        <f>IF($B484="","",IFERROR(INDEX(従業員マスタ!$A$7:$A$26,MATCH($B484,従業員マスタ!$B$7:$B$26,0)),""))</f>
        <v/>
      </c>
      <c r="D484" s="13" t="str">
        <f t="shared" si="63"/>
        <v/>
      </c>
      <c r="E484" s="14"/>
      <c r="F484" s="14"/>
      <c r="G484" s="15"/>
      <c r="H484" s="13" t="str">
        <f t="shared" si="64"/>
        <v/>
      </c>
      <c r="I484" s="16" t="str">
        <f t="shared" si="65"/>
        <v/>
      </c>
      <c r="J484" s="16" t="str">
        <f t="shared" si="66"/>
        <v/>
      </c>
      <c r="K484" s="16" t="str">
        <f t="shared" si="67"/>
        <v/>
      </c>
      <c r="L484" s="16" t="str">
        <f t="shared" si="68"/>
        <v/>
      </c>
      <c r="M484" s="16" t="str">
        <f t="shared" si="69"/>
        <v/>
      </c>
      <c r="N484" s="11"/>
      <c r="O484" s="16" t="str">
        <f t="shared" si="70"/>
        <v/>
      </c>
      <c r="P484" s="8" t="str">
        <f t="shared" si="71"/>
        <v/>
      </c>
      <c r="Q484" s="17" t="str">
        <f>IF($C484="","",IF(AND(ISNUMBER(IFERROR(INDEX(従業員マスタ!$S$7:$S$26,MATCH($C484,従業員マスタ!$A$7:$A$26,0)),"")),IFERROR(INDEX(従業員マスタ!$S$7:$S$26,MATCH($C484,従業員マスタ!$A$7:$A$26,0)),"")&gt;0,ISNUMBER(IFERROR(INDEX(従業員マスタ!$T$7:$T$26,MATCH($C484,従業員マスタ!$A$7:$A$26,0)),"")),IFERROR(INDEX(従業員マスタ!$T$7:$T$26,MATCH($C484,従業員マスタ!$A$7:$A$26,0)),"")&gt;0),ROUND(IFERROR(INDEX(従業員マスタ!$T$7:$T$26,MATCH($C484,従業員マスタ!$A$7:$A$26,0)),"")/IFERROR(INDEX(従業員マスタ!$S$7:$S$26,MATCH($C484,従業員マスタ!$A$7:$A$26,0)),""),2),設定!$B$11))</f>
        <v/>
      </c>
      <c r="R484" s="6"/>
    </row>
    <row r="485" spans="1:18" ht="17.25" x14ac:dyDescent="0.25">
      <c r="A485" s="12"/>
      <c r="B485" s="6"/>
      <c r="C485" s="13" t="str">
        <f>IF($B485="","",IFERROR(INDEX(従業員マスタ!$A$7:$A$26,MATCH($B485,従業員マスタ!$B$7:$B$26,0)),""))</f>
        <v/>
      </c>
      <c r="D485" s="13" t="str">
        <f t="shared" si="63"/>
        <v/>
      </c>
      <c r="E485" s="14"/>
      <c r="F485" s="14"/>
      <c r="G485" s="15"/>
      <c r="H485" s="13" t="str">
        <f t="shared" si="64"/>
        <v/>
      </c>
      <c r="I485" s="16" t="str">
        <f t="shared" si="65"/>
        <v/>
      </c>
      <c r="J485" s="16" t="str">
        <f t="shared" si="66"/>
        <v/>
      </c>
      <c r="K485" s="16" t="str">
        <f t="shared" si="67"/>
        <v/>
      </c>
      <c r="L485" s="16" t="str">
        <f t="shared" si="68"/>
        <v/>
      </c>
      <c r="M485" s="16" t="str">
        <f t="shared" si="69"/>
        <v/>
      </c>
      <c r="N485" s="11"/>
      <c r="O485" s="16" t="str">
        <f t="shared" si="70"/>
        <v/>
      </c>
      <c r="P485" s="8" t="str">
        <f t="shared" si="71"/>
        <v/>
      </c>
      <c r="Q485" s="17" t="str">
        <f>IF($C485="","",IF(AND(ISNUMBER(IFERROR(INDEX(従業員マスタ!$S$7:$S$26,MATCH($C485,従業員マスタ!$A$7:$A$26,0)),"")),IFERROR(INDEX(従業員マスタ!$S$7:$S$26,MATCH($C485,従業員マスタ!$A$7:$A$26,0)),"")&gt;0,ISNUMBER(IFERROR(INDEX(従業員マスタ!$T$7:$T$26,MATCH($C485,従業員マスタ!$A$7:$A$26,0)),"")),IFERROR(INDEX(従業員マスタ!$T$7:$T$26,MATCH($C485,従業員マスタ!$A$7:$A$26,0)),"")&gt;0),ROUND(IFERROR(INDEX(従業員マスタ!$T$7:$T$26,MATCH($C485,従業員マスタ!$A$7:$A$26,0)),"")/IFERROR(INDEX(従業員マスタ!$S$7:$S$26,MATCH($C485,従業員マスタ!$A$7:$A$26,0)),""),2),設定!$B$11))</f>
        <v/>
      </c>
      <c r="R485" s="6"/>
    </row>
    <row r="486" spans="1:18" ht="17.25" x14ac:dyDescent="0.25">
      <c r="A486" s="12"/>
      <c r="B486" s="6"/>
      <c r="C486" s="13" t="str">
        <f>IF($B486="","",IFERROR(INDEX(従業員マスタ!$A$7:$A$26,MATCH($B486,従業員マスタ!$B$7:$B$26,0)),""))</f>
        <v/>
      </c>
      <c r="D486" s="13" t="str">
        <f t="shared" si="63"/>
        <v/>
      </c>
      <c r="E486" s="14"/>
      <c r="F486" s="14"/>
      <c r="G486" s="15"/>
      <c r="H486" s="13" t="str">
        <f t="shared" si="64"/>
        <v/>
      </c>
      <c r="I486" s="16" t="str">
        <f t="shared" si="65"/>
        <v/>
      </c>
      <c r="J486" s="16" t="str">
        <f t="shared" si="66"/>
        <v/>
      </c>
      <c r="K486" s="16" t="str">
        <f t="shared" si="67"/>
        <v/>
      </c>
      <c r="L486" s="16" t="str">
        <f t="shared" si="68"/>
        <v/>
      </c>
      <c r="M486" s="16" t="str">
        <f t="shared" si="69"/>
        <v/>
      </c>
      <c r="N486" s="11"/>
      <c r="O486" s="16" t="str">
        <f t="shared" si="70"/>
        <v/>
      </c>
      <c r="P486" s="8" t="str">
        <f t="shared" si="71"/>
        <v/>
      </c>
      <c r="Q486" s="17" t="str">
        <f>IF($C486="","",IF(AND(ISNUMBER(IFERROR(INDEX(従業員マスタ!$S$7:$S$26,MATCH($C486,従業員マスタ!$A$7:$A$26,0)),"")),IFERROR(INDEX(従業員マスタ!$S$7:$S$26,MATCH($C486,従業員マスタ!$A$7:$A$26,0)),"")&gt;0,ISNUMBER(IFERROR(INDEX(従業員マスタ!$T$7:$T$26,MATCH($C486,従業員マスタ!$A$7:$A$26,0)),"")),IFERROR(INDEX(従業員マスタ!$T$7:$T$26,MATCH($C486,従業員マスタ!$A$7:$A$26,0)),"")&gt;0),ROUND(IFERROR(INDEX(従業員マスタ!$T$7:$T$26,MATCH($C486,従業員マスタ!$A$7:$A$26,0)),"")/IFERROR(INDEX(従業員マスタ!$S$7:$S$26,MATCH($C486,従業員マスタ!$A$7:$A$26,0)),""),2),設定!$B$11))</f>
        <v/>
      </c>
      <c r="R486" s="6"/>
    </row>
    <row r="487" spans="1:18" ht="17.25" x14ac:dyDescent="0.25">
      <c r="A487" s="12"/>
      <c r="B487" s="6"/>
      <c r="C487" s="13" t="str">
        <f>IF($B487="","",IFERROR(INDEX(従業員マスタ!$A$7:$A$26,MATCH($B487,従業員マスタ!$B$7:$B$26,0)),""))</f>
        <v/>
      </c>
      <c r="D487" s="13" t="str">
        <f t="shared" si="63"/>
        <v/>
      </c>
      <c r="E487" s="14"/>
      <c r="F487" s="14"/>
      <c r="G487" s="15"/>
      <c r="H487" s="13" t="str">
        <f t="shared" si="64"/>
        <v/>
      </c>
      <c r="I487" s="16" t="str">
        <f t="shared" si="65"/>
        <v/>
      </c>
      <c r="J487" s="16" t="str">
        <f t="shared" si="66"/>
        <v/>
      </c>
      <c r="K487" s="16" t="str">
        <f t="shared" si="67"/>
        <v/>
      </c>
      <c r="L487" s="16" t="str">
        <f t="shared" si="68"/>
        <v/>
      </c>
      <c r="M487" s="16" t="str">
        <f t="shared" si="69"/>
        <v/>
      </c>
      <c r="N487" s="11"/>
      <c r="O487" s="16" t="str">
        <f t="shared" si="70"/>
        <v/>
      </c>
      <c r="P487" s="8" t="str">
        <f t="shared" si="71"/>
        <v/>
      </c>
      <c r="Q487" s="17" t="str">
        <f>IF($C487="","",IF(AND(ISNUMBER(IFERROR(INDEX(従業員マスタ!$S$7:$S$26,MATCH($C487,従業員マスタ!$A$7:$A$26,0)),"")),IFERROR(INDEX(従業員マスタ!$S$7:$S$26,MATCH($C487,従業員マスタ!$A$7:$A$26,0)),"")&gt;0,ISNUMBER(IFERROR(INDEX(従業員マスタ!$T$7:$T$26,MATCH($C487,従業員マスタ!$A$7:$A$26,0)),"")),IFERROR(INDEX(従業員マスタ!$T$7:$T$26,MATCH($C487,従業員マスタ!$A$7:$A$26,0)),"")&gt;0),ROUND(IFERROR(INDEX(従業員マスタ!$T$7:$T$26,MATCH($C487,従業員マスタ!$A$7:$A$26,0)),"")/IFERROR(INDEX(従業員マスタ!$S$7:$S$26,MATCH($C487,従業員マスタ!$A$7:$A$26,0)),""),2),設定!$B$11))</f>
        <v/>
      </c>
      <c r="R487" s="6"/>
    </row>
    <row r="488" spans="1:18" ht="17.25" x14ac:dyDescent="0.25">
      <c r="A488" s="12"/>
      <c r="B488" s="6"/>
      <c r="C488" s="13" t="str">
        <f>IF($B488="","",IFERROR(INDEX(従業員マスタ!$A$7:$A$26,MATCH($B488,従業員マスタ!$B$7:$B$26,0)),""))</f>
        <v/>
      </c>
      <c r="D488" s="13" t="str">
        <f t="shared" si="63"/>
        <v/>
      </c>
      <c r="E488" s="14"/>
      <c r="F488" s="14"/>
      <c r="G488" s="15"/>
      <c r="H488" s="13" t="str">
        <f t="shared" si="64"/>
        <v/>
      </c>
      <c r="I488" s="16" t="str">
        <f t="shared" si="65"/>
        <v/>
      </c>
      <c r="J488" s="16" t="str">
        <f t="shared" si="66"/>
        <v/>
      </c>
      <c r="K488" s="16" t="str">
        <f t="shared" si="67"/>
        <v/>
      </c>
      <c r="L488" s="16" t="str">
        <f t="shared" si="68"/>
        <v/>
      </c>
      <c r="M488" s="16" t="str">
        <f t="shared" si="69"/>
        <v/>
      </c>
      <c r="N488" s="11"/>
      <c r="O488" s="16" t="str">
        <f t="shared" si="70"/>
        <v/>
      </c>
      <c r="P488" s="8" t="str">
        <f t="shared" si="71"/>
        <v/>
      </c>
      <c r="Q488" s="17" t="str">
        <f>IF($C488="","",IF(AND(ISNUMBER(IFERROR(INDEX(従業員マスタ!$S$7:$S$26,MATCH($C488,従業員マスタ!$A$7:$A$26,0)),"")),IFERROR(INDEX(従業員マスタ!$S$7:$S$26,MATCH($C488,従業員マスタ!$A$7:$A$26,0)),"")&gt;0,ISNUMBER(IFERROR(INDEX(従業員マスタ!$T$7:$T$26,MATCH($C488,従業員マスタ!$A$7:$A$26,0)),"")),IFERROR(INDEX(従業員マスタ!$T$7:$T$26,MATCH($C488,従業員マスタ!$A$7:$A$26,0)),"")&gt;0),ROUND(IFERROR(INDEX(従業員マスタ!$T$7:$T$26,MATCH($C488,従業員マスタ!$A$7:$A$26,0)),"")/IFERROR(INDEX(従業員マスタ!$S$7:$S$26,MATCH($C488,従業員マスタ!$A$7:$A$26,0)),""),2),設定!$B$11))</f>
        <v/>
      </c>
      <c r="R488" s="6"/>
    </row>
    <row r="489" spans="1:18" ht="17.25" x14ac:dyDescent="0.25">
      <c r="A489" s="12"/>
      <c r="B489" s="6"/>
      <c r="C489" s="13" t="str">
        <f>IF($B489="","",IFERROR(INDEX(従業員マスタ!$A$7:$A$26,MATCH($B489,従業員マスタ!$B$7:$B$26,0)),""))</f>
        <v/>
      </c>
      <c r="D489" s="13" t="str">
        <f t="shared" si="63"/>
        <v/>
      </c>
      <c r="E489" s="14"/>
      <c r="F489" s="14"/>
      <c r="G489" s="15"/>
      <c r="H489" s="13" t="str">
        <f t="shared" si="64"/>
        <v/>
      </c>
      <c r="I489" s="16" t="str">
        <f t="shared" si="65"/>
        <v/>
      </c>
      <c r="J489" s="16" t="str">
        <f t="shared" si="66"/>
        <v/>
      </c>
      <c r="K489" s="16" t="str">
        <f t="shared" si="67"/>
        <v/>
      </c>
      <c r="L489" s="16" t="str">
        <f t="shared" si="68"/>
        <v/>
      </c>
      <c r="M489" s="16" t="str">
        <f t="shared" si="69"/>
        <v/>
      </c>
      <c r="N489" s="11"/>
      <c r="O489" s="16" t="str">
        <f t="shared" si="70"/>
        <v/>
      </c>
      <c r="P489" s="8" t="str">
        <f t="shared" si="71"/>
        <v/>
      </c>
      <c r="Q489" s="17" t="str">
        <f>IF($C489="","",IF(AND(ISNUMBER(IFERROR(INDEX(従業員マスタ!$S$7:$S$26,MATCH($C489,従業員マスタ!$A$7:$A$26,0)),"")),IFERROR(INDEX(従業員マスタ!$S$7:$S$26,MATCH($C489,従業員マスタ!$A$7:$A$26,0)),"")&gt;0,ISNUMBER(IFERROR(INDEX(従業員マスタ!$T$7:$T$26,MATCH($C489,従業員マスタ!$A$7:$A$26,0)),"")),IFERROR(INDEX(従業員マスタ!$T$7:$T$26,MATCH($C489,従業員マスタ!$A$7:$A$26,0)),"")&gt;0),ROUND(IFERROR(INDEX(従業員マスタ!$T$7:$T$26,MATCH($C489,従業員マスタ!$A$7:$A$26,0)),"")/IFERROR(INDEX(従業員マスタ!$S$7:$S$26,MATCH($C489,従業員マスタ!$A$7:$A$26,0)),""),2),設定!$B$11))</f>
        <v/>
      </c>
      <c r="R489" s="6"/>
    </row>
    <row r="490" spans="1:18" ht="17.25" x14ac:dyDescent="0.25">
      <c r="A490" s="12"/>
      <c r="B490" s="6"/>
      <c r="C490" s="13" t="str">
        <f>IF($B490="","",IFERROR(INDEX(従業員マスタ!$A$7:$A$26,MATCH($B490,従業員マスタ!$B$7:$B$26,0)),""))</f>
        <v/>
      </c>
      <c r="D490" s="13" t="str">
        <f t="shared" si="63"/>
        <v/>
      </c>
      <c r="E490" s="14"/>
      <c r="F490" s="14"/>
      <c r="G490" s="15"/>
      <c r="H490" s="13" t="str">
        <f t="shared" si="64"/>
        <v/>
      </c>
      <c r="I490" s="16" t="str">
        <f t="shared" si="65"/>
        <v/>
      </c>
      <c r="J490" s="16" t="str">
        <f t="shared" si="66"/>
        <v/>
      </c>
      <c r="K490" s="16" t="str">
        <f t="shared" si="67"/>
        <v/>
      </c>
      <c r="L490" s="16" t="str">
        <f t="shared" si="68"/>
        <v/>
      </c>
      <c r="M490" s="16" t="str">
        <f t="shared" si="69"/>
        <v/>
      </c>
      <c r="N490" s="11"/>
      <c r="O490" s="16" t="str">
        <f t="shared" si="70"/>
        <v/>
      </c>
      <c r="P490" s="8" t="str">
        <f t="shared" si="71"/>
        <v/>
      </c>
      <c r="Q490" s="17" t="str">
        <f>IF($C490="","",IF(AND(ISNUMBER(IFERROR(INDEX(従業員マスタ!$S$7:$S$26,MATCH($C490,従業員マスタ!$A$7:$A$26,0)),"")),IFERROR(INDEX(従業員マスタ!$S$7:$S$26,MATCH($C490,従業員マスタ!$A$7:$A$26,0)),"")&gt;0,ISNUMBER(IFERROR(INDEX(従業員マスタ!$T$7:$T$26,MATCH($C490,従業員マスタ!$A$7:$A$26,0)),"")),IFERROR(INDEX(従業員マスタ!$T$7:$T$26,MATCH($C490,従業員マスタ!$A$7:$A$26,0)),"")&gt;0),ROUND(IFERROR(INDEX(従業員マスタ!$T$7:$T$26,MATCH($C490,従業員マスタ!$A$7:$A$26,0)),"")/IFERROR(INDEX(従業員マスタ!$S$7:$S$26,MATCH($C490,従業員マスタ!$A$7:$A$26,0)),""),2),設定!$B$11))</f>
        <v/>
      </c>
      <c r="R490" s="6"/>
    </row>
    <row r="491" spans="1:18" ht="17.25" x14ac:dyDescent="0.25">
      <c r="A491" s="12"/>
      <c r="B491" s="6"/>
      <c r="C491" s="13" t="str">
        <f>IF($B491="","",IFERROR(INDEX(従業員マスタ!$A$7:$A$26,MATCH($B491,従業員マスタ!$B$7:$B$26,0)),""))</f>
        <v/>
      </c>
      <c r="D491" s="13" t="str">
        <f t="shared" si="63"/>
        <v/>
      </c>
      <c r="E491" s="14"/>
      <c r="F491" s="14"/>
      <c r="G491" s="15"/>
      <c r="H491" s="13" t="str">
        <f t="shared" si="64"/>
        <v/>
      </c>
      <c r="I491" s="16" t="str">
        <f t="shared" si="65"/>
        <v/>
      </c>
      <c r="J491" s="16" t="str">
        <f t="shared" si="66"/>
        <v/>
      </c>
      <c r="K491" s="16" t="str">
        <f t="shared" si="67"/>
        <v/>
      </c>
      <c r="L491" s="16" t="str">
        <f t="shared" si="68"/>
        <v/>
      </c>
      <c r="M491" s="16" t="str">
        <f t="shared" si="69"/>
        <v/>
      </c>
      <c r="N491" s="11"/>
      <c r="O491" s="16" t="str">
        <f t="shared" si="70"/>
        <v/>
      </c>
      <c r="P491" s="8" t="str">
        <f t="shared" si="71"/>
        <v/>
      </c>
      <c r="Q491" s="17" t="str">
        <f>IF($C491="","",IF(AND(ISNUMBER(IFERROR(INDEX(従業員マスタ!$S$7:$S$26,MATCH($C491,従業員マスタ!$A$7:$A$26,0)),"")),IFERROR(INDEX(従業員マスタ!$S$7:$S$26,MATCH($C491,従業員マスタ!$A$7:$A$26,0)),"")&gt;0,ISNUMBER(IFERROR(INDEX(従業員マスタ!$T$7:$T$26,MATCH($C491,従業員マスタ!$A$7:$A$26,0)),"")),IFERROR(INDEX(従業員マスタ!$T$7:$T$26,MATCH($C491,従業員マスタ!$A$7:$A$26,0)),"")&gt;0),ROUND(IFERROR(INDEX(従業員マスタ!$T$7:$T$26,MATCH($C491,従業員マスタ!$A$7:$A$26,0)),"")/IFERROR(INDEX(従業員マスタ!$S$7:$S$26,MATCH($C491,従業員マスタ!$A$7:$A$26,0)),""),2),設定!$B$11))</f>
        <v/>
      </c>
      <c r="R491" s="6"/>
    </row>
    <row r="492" spans="1:18" ht="17.25" x14ac:dyDescent="0.25">
      <c r="A492" s="12"/>
      <c r="B492" s="6"/>
      <c r="C492" s="13" t="str">
        <f>IF($B492="","",IFERROR(INDEX(従業員マスタ!$A$7:$A$26,MATCH($B492,従業員マスタ!$B$7:$B$26,0)),""))</f>
        <v/>
      </c>
      <c r="D492" s="13" t="str">
        <f t="shared" si="63"/>
        <v/>
      </c>
      <c r="E492" s="14"/>
      <c r="F492" s="14"/>
      <c r="G492" s="15"/>
      <c r="H492" s="13" t="str">
        <f t="shared" si="64"/>
        <v/>
      </c>
      <c r="I492" s="16" t="str">
        <f t="shared" si="65"/>
        <v/>
      </c>
      <c r="J492" s="16" t="str">
        <f t="shared" si="66"/>
        <v/>
      </c>
      <c r="K492" s="16" t="str">
        <f t="shared" si="67"/>
        <v/>
      </c>
      <c r="L492" s="16" t="str">
        <f t="shared" si="68"/>
        <v/>
      </c>
      <c r="M492" s="16" t="str">
        <f t="shared" si="69"/>
        <v/>
      </c>
      <c r="N492" s="11"/>
      <c r="O492" s="16" t="str">
        <f t="shared" si="70"/>
        <v/>
      </c>
      <c r="P492" s="8" t="str">
        <f t="shared" si="71"/>
        <v/>
      </c>
      <c r="Q492" s="17" t="str">
        <f>IF($C492="","",IF(AND(ISNUMBER(IFERROR(INDEX(従業員マスタ!$S$7:$S$26,MATCH($C492,従業員マスタ!$A$7:$A$26,0)),"")),IFERROR(INDEX(従業員マスタ!$S$7:$S$26,MATCH($C492,従業員マスタ!$A$7:$A$26,0)),"")&gt;0,ISNUMBER(IFERROR(INDEX(従業員マスタ!$T$7:$T$26,MATCH($C492,従業員マスタ!$A$7:$A$26,0)),"")),IFERROR(INDEX(従業員マスタ!$T$7:$T$26,MATCH($C492,従業員マスタ!$A$7:$A$26,0)),"")&gt;0),ROUND(IFERROR(INDEX(従業員マスタ!$T$7:$T$26,MATCH($C492,従業員マスタ!$A$7:$A$26,0)),"")/IFERROR(INDEX(従業員マスタ!$S$7:$S$26,MATCH($C492,従業員マスタ!$A$7:$A$26,0)),""),2),設定!$B$11))</f>
        <v/>
      </c>
      <c r="R492" s="6"/>
    </row>
    <row r="493" spans="1:18" ht="17.25" x14ac:dyDescent="0.25">
      <c r="A493" s="12"/>
      <c r="B493" s="6"/>
      <c r="C493" s="13" t="str">
        <f>IF($B493="","",IFERROR(INDEX(従業員マスタ!$A$7:$A$26,MATCH($B493,従業員マスタ!$B$7:$B$26,0)),""))</f>
        <v/>
      </c>
      <c r="D493" s="13" t="str">
        <f t="shared" si="63"/>
        <v/>
      </c>
      <c r="E493" s="14"/>
      <c r="F493" s="14"/>
      <c r="G493" s="15"/>
      <c r="H493" s="13" t="str">
        <f t="shared" si="64"/>
        <v/>
      </c>
      <c r="I493" s="16" t="str">
        <f t="shared" si="65"/>
        <v/>
      </c>
      <c r="J493" s="16" t="str">
        <f t="shared" si="66"/>
        <v/>
      </c>
      <c r="K493" s="16" t="str">
        <f t="shared" si="67"/>
        <v/>
      </c>
      <c r="L493" s="16" t="str">
        <f t="shared" si="68"/>
        <v/>
      </c>
      <c r="M493" s="16" t="str">
        <f t="shared" si="69"/>
        <v/>
      </c>
      <c r="N493" s="11"/>
      <c r="O493" s="16" t="str">
        <f t="shared" si="70"/>
        <v/>
      </c>
      <c r="P493" s="8" t="str">
        <f t="shared" si="71"/>
        <v/>
      </c>
      <c r="Q493" s="17" t="str">
        <f>IF($C493="","",IF(AND(ISNUMBER(IFERROR(INDEX(従業員マスタ!$S$7:$S$26,MATCH($C493,従業員マスタ!$A$7:$A$26,0)),"")),IFERROR(INDEX(従業員マスタ!$S$7:$S$26,MATCH($C493,従業員マスタ!$A$7:$A$26,0)),"")&gt;0,ISNUMBER(IFERROR(INDEX(従業員マスタ!$T$7:$T$26,MATCH($C493,従業員マスタ!$A$7:$A$26,0)),"")),IFERROR(INDEX(従業員マスタ!$T$7:$T$26,MATCH($C493,従業員マスタ!$A$7:$A$26,0)),"")&gt;0),ROUND(IFERROR(INDEX(従業員マスタ!$T$7:$T$26,MATCH($C493,従業員マスタ!$A$7:$A$26,0)),"")/IFERROR(INDEX(従業員マスタ!$S$7:$S$26,MATCH($C493,従業員マスタ!$A$7:$A$26,0)),""),2),設定!$B$11))</f>
        <v/>
      </c>
      <c r="R493" s="6"/>
    </row>
    <row r="494" spans="1:18" ht="17.25" x14ac:dyDescent="0.25">
      <c r="A494" s="12"/>
      <c r="B494" s="6"/>
      <c r="C494" s="13" t="str">
        <f>IF($B494="","",IFERROR(INDEX(従業員マスタ!$A$7:$A$26,MATCH($B494,従業員マスタ!$B$7:$B$26,0)),""))</f>
        <v/>
      </c>
      <c r="D494" s="13" t="str">
        <f t="shared" si="63"/>
        <v/>
      </c>
      <c r="E494" s="14"/>
      <c r="F494" s="14"/>
      <c r="G494" s="15"/>
      <c r="H494" s="13" t="str">
        <f t="shared" si="64"/>
        <v/>
      </c>
      <c r="I494" s="16" t="str">
        <f t="shared" si="65"/>
        <v/>
      </c>
      <c r="J494" s="16" t="str">
        <f t="shared" si="66"/>
        <v/>
      </c>
      <c r="K494" s="16" t="str">
        <f t="shared" si="67"/>
        <v/>
      </c>
      <c r="L494" s="16" t="str">
        <f t="shared" si="68"/>
        <v/>
      </c>
      <c r="M494" s="16" t="str">
        <f t="shared" si="69"/>
        <v/>
      </c>
      <c r="N494" s="11"/>
      <c r="O494" s="16" t="str">
        <f t="shared" si="70"/>
        <v/>
      </c>
      <c r="P494" s="8" t="str">
        <f t="shared" si="71"/>
        <v/>
      </c>
      <c r="Q494" s="17" t="str">
        <f>IF($C494="","",IF(AND(ISNUMBER(IFERROR(INDEX(従業員マスタ!$S$7:$S$26,MATCH($C494,従業員マスタ!$A$7:$A$26,0)),"")),IFERROR(INDEX(従業員マスタ!$S$7:$S$26,MATCH($C494,従業員マスタ!$A$7:$A$26,0)),"")&gt;0,ISNUMBER(IFERROR(INDEX(従業員マスタ!$T$7:$T$26,MATCH($C494,従業員マスタ!$A$7:$A$26,0)),"")),IFERROR(INDEX(従業員マスタ!$T$7:$T$26,MATCH($C494,従業員マスタ!$A$7:$A$26,0)),"")&gt;0),ROUND(IFERROR(INDEX(従業員マスタ!$T$7:$T$26,MATCH($C494,従業員マスタ!$A$7:$A$26,0)),"")/IFERROR(INDEX(従業員マスタ!$S$7:$S$26,MATCH($C494,従業員マスタ!$A$7:$A$26,0)),""),2),設定!$B$11))</f>
        <v/>
      </c>
      <c r="R494" s="6"/>
    </row>
    <row r="495" spans="1:18" ht="17.25" x14ac:dyDescent="0.25">
      <c r="A495" s="12"/>
      <c r="B495" s="6"/>
      <c r="C495" s="13" t="str">
        <f>IF($B495="","",IFERROR(INDEX(従業員マスタ!$A$7:$A$26,MATCH($B495,従業員マスタ!$B$7:$B$26,0)),""))</f>
        <v/>
      </c>
      <c r="D495" s="13" t="str">
        <f t="shared" si="63"/>
        <v/>
      </c>
      <c r="E495" s="14"/>
      <c r="F495" s="14"/>
      <c r="G495" s="15"/>
      <c r="H495" s="13" t="str">
        <f t="shared" si="64"/>
        <v/>
      </c>
      <c r="I495" s="16" t="str">
        <f t="shared" si="65"/>
        <v/>
      </c>
      <c r="J495" s="16" t="str">
        <f t="shared" si="66"/>
        <v/>
      </c>
      <c r="K495" s="16" t="str">
        <f t="shared" si="67"/>
        <v/>
      </c>
      <c r="L495" s="16" t="str">
        <f t="shared" si="68"/>
        <v/>
      </c>
      <c r="M495" s="16" t="str">
        <f t="shared" si="69"/>
        <v/>
      </c>
      <c r="N495" s="11"/>
      <c r="O495" s="16" t="str">
        <f t="shared" si="70"/>
        <v/>
      </c>
      <c r="P495" s="8" t="str">
        <f t="shared" si="71"/>
        <v/>
      </c>
      <c r="Q495" s="17" t="str">
        <f>IF($C495="","",IF(AND(ISNUMBER(IFERROR(INDEX(従業員マスタ!$S$7:$S$26,MATCH($C495,従業員マスタ!$A$7:$A$26,0)),"")),IFERROR(INDEX(従業員マスタ!$S$7:$S$26,MATCH($C495,従業員マスタ!$A$7:$A$26,0)),"")&gt;0,ISNUMBER(IFERROR(INDEX(従業員マスタ!$T$7:$T$26,MATCH($C495,従業員マスタ!$A$7:$A$26,0)),"")),IFERROR(INDEX(従業員マスタ!$T$7:$T$26,MATCH($C495,従業員マスタ!$A$7:$A$26,0)),"")&gt;0),ROUND(IFERROR(INDEX(従業員マスタ!$T$7:$T$26,MATCH($C495,従業員マスタ!$A$7:$A$26,0)),"")/IFERROR(INDEX(従業員マスタ!$S$7:$S$26,MATCH($C495,従業員マスタ!$A$7:$A$26,0)),""),2),設定!$B$11))</f>
        <v/>
      </c>
      <c r="R495" s="6"/>
    </row>
    <row r="496" spans="1:18" ht="17.25" x14ac:dyDescent="0.25">
      <c r="A496" s="12"/>
      <c r="B496" s="6"/>
      <c r="C496" s="13" t="str">
        <f>IF($B496="","",IFERROR(INDEX(従業員マスタ!$A$7:$A$26,MATCH($B496,従業員マスタ!$B$7:$B$26,0)),""))</f>
        <v/>
      </c>
      <c r="D496" s="13" t="str">
        <f t="shared" si="63"/>
        <v/>
      </c>
      <c r="E496" s="14"/>
      <c r="F496" s="14"/>
      <c r="G496" s="15"/>
      <c r="H496" s="13" t="str">
        <f t="shared" si="64"/>
        <v/>
      </c>
      <c r="I496" s="16" t="str">
        <f t="shared" si="65"/>
        <v/>
      </c>
      <c r="J496" s="16" t="str">
        <f t="shared" si="66"/>
        <v/>
      </c>
      <c r="K496" s="16" t="str">
        <f t="shared" si="67"/>
        <v/>
      </c>
      <c r="L496" s="16" t="str">
        <f t="shared" si="68"/>
        <v/>
      </c>
      <c r="M496" s="16" t="str">
        <f t="shared" si="69"/>
        <v/>
      </c>
      <c r="N496" s="11"/>
      <c r="O496" s="16" t="str">
        <f t="shared" si="70"/>
        <v/>
      </c>
      <c r="P496" s="8" t="str">
        <f t="shared" si="71"/>
        <v/>
      </c>
      <c r="Q496" s="17" t="str">
        <f>IF($C496="","",IF(AND(ISNUMBER(IFERROR(INDEX(従業員マスタ!$S$7:$S$26,MATCH($C496,従業員マスタ!$A$7:$A$26,0)),"")),IFERROR(INDEX(従業員マスタ!$S$7:$S$26,MATCH($C496,従業員マスタ!$A$7:$A$26,0)),"")&gt;0,ISNUMBER(IFERROR(INDEX(従業員マスタ!$T$7:$T$26,MATCH($C496,従業員マスタ!$A$7:$A$26,0)),"")),IFERROR(INDEX(従業員マスタ!$T$7:$T$26,MATCH($C496,従業員マスタ!$A$7:$A$26,0)),"")&gt;0),ROUND(IFERROR(INDEX(従業員マスタ!$T$7:$T$26,MATCH($C496,従業員マスタ!$A$7:$A$26,0)),"")/IFERROR(INDEX(従業員マスタ!$S$7:$S$26,MATCH($C496,従業員マスタ!$A$7:$A$26,0)),""),2),設定!$B$11))</f>
        <v/>
      </c>
      <c r="R496" s="6"/>
    </row>
    <row r="497" spans="1:18" ht="17.25" x14ac:dyDescent="0.25">
      <c r="A497" s="12"/>
      <c r="B497" s="6"/>
      <c r="C497" s="13" t="str">
        <f>IF($B497="","",IFERROR(INDEX(従業員マスタ!$A$7:$A$26,MATCH($B497,従業員マスタ!$B$7:$B$26,0)),""))</f>
        <v/>
      </c>
      <c r="D497" s="13" t="str">
        <f t="shared" si="63"/>
        <v/>
      </c>
      <c r="E497" s="14"/>
      <c r="F497" s="14"/>
      <c r="G497" s="15"/>
      <c r="H497" s="13" t="str">
        <f t="shared" si="64"/>
        <v/>
      </c>
      <c r="I497" s="16" t="str">
        <f t="shared" si="65"/>
        <v/>
      </c>
      <c r="J497" s="16" t="str">
        <f t="shared" si="66"/>
        <v/>
      </c>
      <c r="K497" s="16" t="str">
        <f t="shared" si="67"/>
        <v/>
      </c>
      <c r="L497" s="16" t="str">
        <f t="shared" si="68"/>
        <v/>
      </c>
      <c r="M497" s="16" t="str">
        <f t="shared" si="69"/>
        <v/>
      </c>
      <c r="N497" s="11"/>
      <c r="O497" s="16" t="str">
        <f t="shared" si="70"/>
        <v/>
      </c>
      <c r="P497" s="8" t="str">
        <f t="shared" si="71"/>
        <v/>
      </c>
      <c r="Q497" s="17" t="str">
        <f>IF($C497="","",IF(AND(ISNUMBER(IFERROR(INDEX(従業員マスタ!$S$7:$S$26,MATCH($C497,従業員マスタ!$A$7:$A$26,0)),"")),IFERROR(INDEX(従業員マスタ!$S$7:$S$26,MATCH($C497,従業員マスタ!$A$7:$A$26,0)),"")&gt;0,ISNUMBER(IFERROR(INDEX(従業員マスタ!$T$7:$T$26,MATCH($C497,従業員マスタ!$A$7:$A$26,0)),"")),IFERROR(INDEX(従業員マスタ!$T$7:$T$26,MATCH($C497,従業員マスタ!$A$7:$A$26,0)),"")&gt;0),ROUND(IFERROR(INDEX(従業員マスタ!$T$7:$T$26,MATCH($C497,従業員マスタ!$A$7:$A$26,0)),"")/IFERROR(INDEX(従業員マスタ!$S$7:$S$26,MATCH($C497,従業員マスタ!$A$7:$A$26,0)),""),2),設定!$B$11))</f>
        <v/>
      </c>
      <c r="R497" s="6"/>
    </row>
    <row r="498" spans="1:18" ht="17.25" x14ac:dyDescent="0.25">
      <c r="A498" s="12"/>
      <c r="B498" s="6"/>
      <c r="C498" s="13" t="str">
        <f>IF($B498="","",IFERROR(INDEX(従業員マスタ!$A$7:$A$26,MATCH($B498,従業員マスタ!$B$7:$B$26,0)),""))</f>
        <v/>
      </c>
      <c r="D498" s="13" t="str">
        <f t="shared" si="63"/>
        <v/>
      </c>
      <c r="E498" s="14"/>
      <c r="F498" s="14"/>
      <c r="G498" s="15"/>
      <c r="H498" s="13" t="str">
        <f t="shared" si="64"/>
        <v/>
      </c>
      <c r="I498" s="16" t="str">
        <f t="shared" si="65"/>
        <v/>
      </c>
      <c r="J498" s="16" t="str">
        <f t="shared" si="66"/>
        <v/>
      </c>
      <c r="K498" s="16" t="str">
        <f t="shared" si="67"/>
        <v/>
      </c>
      <c r="L498" s="16" t="str">
        <f t="shared" si="68"/>
        <v/>
      </c>
      <c r="M498" s="16" t="str">
        <f t="shared" si="69"/>
        <v/>
      </c>
      <c r="N498" s="11"/>
      <c r="O498" s="16" t="str">
        <f t="shared" si="70"/>
        <v/>
      </c>
      <c r="P498" s="8" t="str">
        <f t="shared" si="71"/>
        <v/>
      </c>
      <c r="Q498" s="17" t="str">
        <f>IF($C498="","",IF(AND(ISNUMBER(IFERROR(INDEX(従業員マスタ!$S$7:$S$26,MATCH($C498,従業員マスタ!$A$7:$A$26,0)),"")),IFERROR(INDEX(従業員マスタ!$S$7:$S$26,MATCH($C498,従業員マスタ!$A$7:$A$26,0)),"")&gt;0,ISNUMBER(IFERROR(INDEX(従業員マスタ!$T$7:$T$26,MATCH($C498,従業員マスタ!$A$7:$A$26,0)),"")),IFERROR(INDEX(従業員マスタ!$T$7:$T$26,MATCH($C498,従業員マスタ!$A$7:$A$26,0)),"")&gt;0),ROUND(IFERROR(INDEX(従業員マスタ!$T$7:$T$26,MATCH($C498,従業員マスタ!$A$7:$A$26,0)),"")/IFERROR(INDEX(従業員マスタ!$S$7:$S$26,MATCH($C498,従業員マスタ!$A$7:$A$26,0)),""),2),設定!$B$11))</f>
        <v/>
      </c>
      <c r="R498" s="6"/>
    </row>
    <row r="499" spans="1:18" ht="17.25" x14ac:dyDescent="0.25">
      <c r="A499" s="12"/>
      <c r="B499" s="6"/>
      <c r="C499" s="13" t="str">
        <f>IF($B499="","",IFERROR(INDEX(従業員マスタ!$A$7:$A$26,MATCH($B499,従業員マスタ!$B$7:$B$26,0)),""))</f>
        <v/>
      </c>
      <c r="D499" s="13" t="str">
        <f t="shared" si="63"/>
        <v/>
      </c>
      <c r="E499" s="14"/>
      <c r="F499" s="14"/>
      <c r="G499" s="15"/>
      <c r="H499" s="13" t="str">
        <f t="shared" si="64"/>
        <v/>
      </c>
      <c r="I499" s="16" t="str">
        <f t="shared" si="65"/>
        <v/>
      </c>
      <c r="J499" s="16" t="str">
        <f t="shared" si="66"/>
        <v/>
      </c>
      <c r="K499" s="16" t="str">
        <f t="shared" si="67"/>
        <v/>
      </c>
      <c r="L499" s="16" t="str">
        <f t="shared" si="68"/>
        <v/>
      </c>
      <c r="M499" s="16" t="str">
        <f t="shared" si="69"/>
        <v/>
      </c>
      <c r="N499" s="11"/>
      <c r="O499" s="16" t="str">
        <f t="shared" si="70"/>
        <v/>
      </c>
      <c r="P499" s="8" t="str">
        <f t="shared" si="71"/>
        <v/>
      </c>
      <c r="Q499" s="17" t="str">
        <f>IF($C499="","",IF(AND(ISNUMBER(IFERROR(INDEX(従業員マスタ!$S$7:$S$26,MATCH($C499,従業員マスタ!$A$7:$A$26,0)),"")),IFERROR(INDEX(従業員マスタ!$S$7:$S$26,MATCH($C499,従業員マスタ!$A$7:$A$26,0)),"")&gt;0,ISNUMBER(IFERROR(INDEX(従業員マスタ!$T$7:$T$26,MATCH($C499,従業員マスタ!$A$7:$A$26,0)),"")),IFERROR(INDEX(従業員マスタ!$T$7:$T$26,MATCH($C499,従業員マスタ!$A$7:$A$26,0)),"")&gt;0),ROUND(IFERROR(INDEX(従業員マスタ!$T$7:$T$26,MATCH($C499,従業員マスタ!$A$7:$A$26,0)),"")/IFERROR(INDEX(従業員マスタ!$S$7:$S$26,MATCH($C499,従業員マスタ!$A$7:$A$26,0)),""),2),設定!$B$11))</f>
        <v/>
      </c>
      <c r="R499" s="6"/>
    </row>
    <row r="500" spans="1:18" ht="17.25" x14ac:dyDescent="0.25">
      <c r="A500" s="12"/>
      <c r="B500" s="6"/>
      <c r="C500" s="13" t="str">
        <f>IF($B500="","",IFERROR(INDEX(従業員マスタ!$A$7:$A$26,MATCH($B500,従業員マスタ!$B$7:$B$26,0)),""))</f>
        <v/>
      </c>
      <c r="D500" s="13" t="str">
        <f t="shared" si="63"/>
        <v/>
      </c>
      <c r="E500" s="14"/>
      <c r="F500" s="14"/>
      <c r="G500" s="15"/>
      <c r="H500" s="13" t="str">
        <f t="shared" si="64"/>
        <v/>
      </c>
      <c r="I500" s="16" t="str">
        <f t="shared" si="65"/>
        <v/>
      </c>
      <c r="J500" s="16" t="str">
        <f t="shared" si="66"/>
        <v/>
      </c>
      <c r="K500" s="16" t="str">
        <f t="shared" si="67"/>
        <v/>
      </c>
      <c r="L500" s="16" t="str">
        <f t="shared" si="68"/>
        <v/>
      </c>
      <c r="M500" s="16" t="str">
        <f t="shared" si="69"/>
        <v/>
      </c>
      <c r="N500" s="11"/>
      <c r="O500" s="16" t="str">
        <f t="shared" si="70"/>
        <v/>
      </c>
      <c r="P500" s="8" t="str">
        <f t="shared" si="71"/>
        <v/>
      </c>
      <c r="Q500" s="17" t="str">
        <f>IF($C500="","",IF(AND(ISNUMBER(IFERROR(INDEX(従業員マスタ!$S$7:$S$26,MATCH($C500,従業員マスタ!$A$7:$A$26,0)),"")),IFERROR(INDEX(従業員マスタ!$S$7:$S$26,MATCH($C500,従業員マスタ!$A$7:$A$26,0)),"")&gt;0,ISNUMBER(IFERROR(INDEX(従業員マスタ!$T$7:$T$26,MATCH($C500,従業員マスタ!$A$7:$A$26,0)),"")),IFERROR(INDEX(従業員マスタ!$T$7:$T$26,MATCH($C500,従業員マスタ!$A$7:$A$26,0)),"")&gt;0),ROUND(IFERROR(INDEX(従業員マスタ!$T$7:$T$26,MATCH($C500,従業員マスタ!$A$7:$A$26,0)),"")/IFERROR(INDEX(従業員マスタ!$S$7:$S$26,MATCH($C500,従業員マスタ!$A$7:$A$26,0)),""),2),設定!$B$11))</f>
        <v/>
      </c>
      <c r="R500" s="6"/>
    </row>
    <row r="501" spans="1:18" ht="17.25" x14ac:dyDescent="0.25">
      <c r="A501" s="12"/>
      <c r="B501" s="6"/>
      <c r="C501" s="13" t="str">
        <f>IF($B501="","",IFERROR(INDEX(従業員マスタ!$A$7:$A$26,MATCH($B501,従業員マスタ!$B$7:$B$26,0)),""))</f>
        <v/>
      </c>
      <c r="D501" s="13" t="str">
        <f t="shared" si="63"/>
        <v/>
      </c>
      <c r="E501" s="14"/>
      <c r="F501" s="14"/>
      <c r="G501" s="15"/>
      <c r="H501" s="13" t="str">
        <f t="shared" si="64"/>
        <v/>
      </c>
      <c r="I501" s="16" t="str">
        <f t="shared" si="65"/>
        <v/>
      </c>
      <c r="J501" s="16" t="str">
        <f t="shared" si="66"/>
        <v/>
      </c>
      <c r="K501" s="16" t="str">
        <f t="shared" si="67"/>
        <v/>
      </c>
      <c r="L501" s="16" t="str">
        <f t="shared" si="68"/>
        <v/>
      </c>
      <c r="M501" s="16" t="str">
        <f t="shared" si="69"/>
        <v/>
      </c>
      <c r="N501" s="11"/>
      <c r="O501" s="16" t="str">
        <f t="shared" si="70"/>
        <v/>
      </c>
      <c r="P501" s="8" t="str">
        <f t="shared" si="71"/>
        <v/>
      </c>
      <c r="Q501" s="17" t="str">
        <f>IF($C501="","",IF(AND(ISNUMBER(IFERROR(INDEX(従業員マスタ!$S$7:$S$26,MATCH($C501,従業員マスタ!$A$7:$A$26,0)),"")),IFERROR(INDEX(従業員マスタ!$S$7:$S$26,MATCH($C501,従業員マスタ!$A$7:$A$26,0)),"")&gt;0,ISNUMBER(IFERROR(INDEX(従業員マスタ!$T$7:$T$26,MATCH($C501,従業員マスタ!$A$7:$A$26,0)),"")),IFERROR(INDEX(従業員マスタ!$T$7:$T$26,MATCH($C501,従業員マスタ!$A$7:$A$26,0)),"")&gt;0),ROUND(IFERROR(INDEX(従業員マスタ!$T$7:$T$26,MATCH($C501,従業員マスタ!$A$7:$A$26,0)),"")/IFERROR(INDEX(従業員マスタ!$S$7:$S$26,MATCH($C501,従業員マスタ!$A$7:$A$26,0)),""),2),設定!$B$11))</f>
        <v/>
      </c>
      <c r="R501" s="6"/>
    </row>
    <row r="502" spans="1:18" ht="17.25" x14ac:dyDescent="0.25">
      <c r="A502" s="12"/>
      <c r="B502" s="6"/>
      <c r="C502" s="13" t="str">
        <f>IF($B502="","",IFERROR(INDEX(従業員マスタ!$A$7:$A$26,MATCH($B502,従業員マスタ!$B$7:$B$26,0)),""))</f>
        <v/>
      </c>
      <c r="D502" s="13" t="str">
        <f t="shared" si="63"/>
        <v/>
      </c>
      <c r="E502" s="14"/>
      <c r="F502" s="14"/>
      <c r="G502" s="15"/>
      <c r="H502" s="13" t="str">
        <f t="shared" si="64"/>
        <v/>
      </c>
      <c r="I502" s="16" t="str">
        <f t="shared" si="65"/>
        <v/>
      </c>
      <c r="J502" s="16" t="str">
        <f t="shared" si="66"/>
        <v/>
      </c>
      <c r="K502" s="16" t="str">
        <f t="shared" si="67"/>
        <v/>
      </c>
      <c r="L502" s="16" t="str">
        <f t="shared" si="68"/>
        <v/>
      </c>
      <c r="M502" s="16" t="str">
        <f t="shared" si="69"/>
        <v/>
      </c>
      <c r="N502" s="11"/>
      <c r="O502" s="16" t="str">
        <f t="shared" si="70"/>
        <v/>
      </c>
      <c r="P502" s="8" t="str">
        <f t="shared" si="71"/>
        <v/>
      </c>
      <c r="Q502" s="17" t="str">
        <f>IF($C502="","",IF(AND(ISNUMBER(IFERROR(INDEX(従業員マスタ!$S$7:$S$26,MATCH($C502,従業員マスタ!$A$7:$A$26,0)),"")),IFERROR(INDEX(従業員マスタ!$S$7:$S$26,MATCH($C502,従業員マスタ!$A$7:$A$26,0)),"")&gt;0,ISNUMBER(IFERROR(INDEX(従業員マスタ!$T$7:$T$26,MATCH($C502,従業員マスタ!$A$7:$A$26,0)),"")),IFERROR(INDEX(従業員マスタ!$T$7:$T$26,MATCH($C502,従業員マスタ!$A$7:$A$26,0)),"")&gt;0),ROUND(IFERROR(INDEX(従業員マスタ!$T$7:$T$26,MATCH($C502,従業員マスタ!$A$7:$A$26,0)),"")/IFERROR(INDEX(従業員マスタ!$S$7:$S$26,MATCH($C502,従業員マスタ!$A$7:$A$26,0)),""),2),設定!$B$11))</f>
        <v/>
      </c>
      <c r="R502" s="6"/>
    </row>
    <row r="503" spans="1:18" ht="17.25" x14ac:dyDescent="0.25">
      <c r="A503" s="12"/>
      <c r="B503" s="6"/>
      <c r="C503" s="13" t="str">
        <f>IF($B503="","",IFERROR(INDEX(従業員マスタ!$A$7:$A$26,MATCH($B503,従業員マスタ!$B$7:$B$26,0)),""))</f>
        <v/>
      </c>
      <c r="D503" s="13" t="str">
        <f t="shared" si="63"/>
        <v/>
      </c>
      <c r="E503" s="14"/>
      <c r="F503" s="14"/>
      <c r="G503" s="15"/>
      <c r="H503" s="13" t="str">
        <f t="shared" si="64"/>
        <v/>
      </c>
      <c r="I503" s="16" t="str">
        <f t="shared" si="65"/>
        <v/>
      </c>
      <c r="J503" s="16" t="str">
        <f t="shared" si="66"/>
        <v/>
      </c>
      <c r="K503" s="16" t="str">
        <f t="shared" si="67"/>
        <v/>
      </c>
      <c r="L503" s="16" t="str">
        <f t="shared" si="68"/>
        <v/>
      </c>
      <c r="M503" s="16" t="str">
        <f t="shared" si="69"/>
        <v/>
      </c>
      <c r="N503" s="11"/>
      <c r="O503" s="16" t="str">
        <f t="shared" si="70"/>
        <v/>
      </c>
      <c r="P503" s="8" t="str">
        <f t="shared" si="71"/>
        <v/>
      </c>
      <c r="Q503" s="17" t="str">
        <f>IF($C503="","",IF(AND(ISNUMBER(IFERROR(INDEX(従業員マスタ!$S$7:$S$26,MATCH($C503,従業員マスタ!$A$7:$A$26,0)),"")),IFERROR(INDEX(従業員マスタ!$S$7:$S$26,MATCH($C503,従業員マスタ!$A$7:$A$26,0)),"")&gt;0,ISNUMBER(IFERROR(INDEX(従業員マスタ!$T$7:$T$26,MATCH($C503,従業員マスタ!$A$7:$A$26,0)),"")),IFERROR(INDEX(従業員マスタ!$T$7:$T$26,MATCH($C503,従業員マスタ!$A$7:$A$26,0)),"")&gt;0),ROUND(IFERROR(INDEX(従業員マスタ!$T$7:$T$26,MATCH($C503,従業員マスタ!$A$7:$A$26,0)),"")/IFERROR(INDEX(従業員マスタ!$S$7:$S$26,MATCH($C503,従業員マスタ!$A$7:$A$26,0)),""),2),設定!$B$11))</f>
        <v/>
      </c>
      <c r="R503" s="6"/>
    </row>
    <row r="504" spans="1:18" ht="17.25" x14ac:dyDescent="0.25">
      <c r="A504" s="12"/>
      <c r="B504" s="6"/>
      <c r="C504" s="13" t="str">
        <f>IF($B504="","",IFERROR(INDEX(従業員マスタ!$A$7:$A$26,MATCH($B504,従業員マスタ!$B$7:$B$26,0)),""))</f>
        <v/>
      </c>
      <c r="D504" s="13" t="str">
        <f t="shared" si="63"/>
        <v/>
      </c>
      <c r="E504" s="14"/>
      <c r="F504" s="14"/>
      <c r="G504" s="15"/>
      <c r="H504" s="13" t="str">
        <f t="shared" si="64"/>
        <v/>
      </c>
      <c r="I504" s="16" t="str">
        <f t="shared" si="65"/>
        <v/>
      </c>
      <c r="J504" s="16" t="str">
        <f t="shared" si="66"/>
        <v/>
      </c>
      <c r="K504" s="16" t="str">
        <f t="shared" si="67"/>
        <v/>
      </c>
      <c r="L504" s="16" t="str">
        <f t="shared" si="68"/>
        <v/>
      </c>
      <c r="M504" s="16" t="str">
        <f t="shared" si="69"/>
        <v/>
      </c>
      <c r="N504" s="11"/>
      <c r="O504" s="16" t="str">
        <f t="shared" si="70"/>
        <v/>
      </c>
      <c r="P504" s="8" t="str">
        <f t="shared" si="71"/>
        <v/>
      </c>
      <c r="Q504" s="17" t="str">
        <f>IF($C504="","",IF(AND(ISNUMBER(IFERROR(INDEX(従業員マスタ!$S$7:$S$26,MATCH($C504,従業員マスタ!$A$7:$A$26,0)),"")),IFERROR(INDEX(従業員マスタ!$S$7:$S$26,MATCH($C504,従業員マスタ!$A$7:$A$26,0)),"")&gt;0,ISNUMBER(IFERROR(INDEX(従業員マスタ!$T$7:$T$26,MATCH($C504,従業員マスタ!$A$7:$A$26,0)),"")),IFERROR(INDEX(従業員マスタ!$T$7:$T$26,MATCH($C504,従業員マスタ!$A$7:$A$26,0)),"")&gt;0),ROUND(IFERROR(INDEX(従業員マスタ!$T$7:$T$26,MATCH($C504,従業員マスタ!$A$7:$A$26,0)),"")/IFERROR(INDEX(従業員マスタ!$S$7:$S$26,MATCH($C504,従業員マスタ!$A$7:$A$26,0)),""),2),設定!$B$11))</f>
        <v/>
      </c>
      <c r="R504" s="6"/>
    </row>
    <row r="505" spans="1:18" ht="17.25" x14ac:dyDescent="0.25">
      <c r="A505" s="12"/>
      <c r="B505" s="6"/>
      <c r="C505" s="13" t="str">
        <f>IF($B505="","",IFERROR(INDEX(従業員マスタ!$A$7:$A$26,MATCH($B505,従業員マスタ!$B$7:$B$26,0)),""))</f>
        <v/>
      </c>
      <c r="D505" s="13" t="str">
        <f t="shared" si="63"/>
        <v/>
      </c>
      <c r="E505" s="14"/>
      <c r="F505" s="14"/>
      <c r="G505" s="15"/>
      <c r="H505" s="13" t="str">
        <f t="shared" si="64"/>
        <v/>
      </c>
      <c r="I505" s="16" t="str">
        <f t="shared" si="65"/>
        <v/>
      </c>
      <c r="J505" s="16" t="str">
        <f t="shared" si="66"/>
        <v/>
      </c>
      <c r="K505" s="16" t="str">
        <f t="shared" si="67"/>
        <v/>
      </c>
      <c r="L505" s="16" t="str">
        <f t="shared" si="68"/>
        <v/>
      </c>
      <c r="M505" s="16" t="str">
        <f t="shared" si="69"/>
        <v/>
      </c>
      <c r="N505" s="11"/>
      <c r="O505" s="16" t="str">
        <f t="shared" si="70"/>
        <v/>
      </c>
      <c r="P505" s="8" t="str">
        <f t="shared" si="71"/>
        <v/>
      </c>
      <c r="Q505" s="17" t="str">
        <f>IF($C505="","",IF(AND(ISNUMBER(IFERROR(INDEX(従業員マスタ!$S$7:$S$26,MATCH($C505,従業員マスタ!$A$7:$A$26,0)),"")),IFERROR(INDEX(従業員マスタ!$S$7:$S$26,MATCH($C505,従業員マスタ!$A$7:$A$26,0)),"")&gt;0,ISNUMBER(IFERROR(INDEX(従業員マスタ!$T$7:$T$26,MATCH($C505,従業員マスタ!$A$7:$A$26,0)),"")),IFERROR(INDEX(従業員マスタ!$T$7:$T$26,MATCH($C505,従業員マスタ!$A$7:$A$26,0)),"")&gt;0),ROUND(IFERROR(INDEX(従業員マスタ!$T$7:$T$26,MATCH($C505,従業員マスタ!$A$7:$A$26,0)),"")/IFERROR(INDEX(従業員マスタ!$S$7:$S$26,MATCH($C505,従業員マスタ!$A$7:$A$26,0)),""),2),設定!$B$11))</f>
        <v/>
      </c>
      <c r="R505" s="6"/>
    </row>
    <row r="506" spans="1:18" ht="17.25" x14ac:dyDescent="0.25">
      <c r="A506" s="12"/>
      <c r="B506" s="6"/>
      <c r="C506" s="13" t="str">
        <f>IF($B506="","",IFERROR(INDEX(従業員マスタ!$A$7:$A$26,MATCH($B506,従業員マスタ!$B$7:$B$26,0)),""))</f>
        <v/>
      </c>
      <c r="D506" s="13" t="str">
        <f t="shared" si="63"/>
        <v/>
      </c>
      <c r="E506" s="14"/>
      <c r="F506" s="14"/>
      <c r="G506" s="15"/>
      <c r="H506" s="13" t="str">
        <f t="shared" si="64"/>
        <v/>
      </c>
      <c r="I506" s="16" t="str">
        <f t="shared" si="65"/>
        <v/>
      </c>
      <c r="J506" s="16" t="str">
        <f t="shared" si="66"/>
        <v/>
      </c>
      <c r="K506" s="16" t="str">
        <f t="shared" si="67"/>
        <v/>
      </c>
      <c r="L506" s="16" t="str">
        <f t="shared" si="68"/>
        <v/>
      </c>
      <c r="M506" s="16" t="str">
        <f t="shared" si="69"/>
        <v/>
      </c>
      <c r="N506" s="11"/>
      <c r="O506" s="16" t="str">
        <f t="shared" si="70"/>
        <v/>
      </c>
      <c r="P506" s="8" t="str">
        <f t="shared" si="71"/>
        <v/>
      </c>
      <c r="Q506" s="17" t="str">
        <f>IF($C506="","",IF(AND(ISNUMBER(IFERROR(INDEX(従業員マスタ!$S$7:$S$26,MATCH($C506,従業員マスタ!$A$7:$A$26,0)),"")),IFERROR(INDEX(従業員マスタ!$S$7:$S$26,MATCH($C506,従業員マスタ!$A$7:$A$26,0)),"")&gt;0,ISNUMBER(IFERROR(INDEX(従業員マスタ!$T$7:$T$26,MATCH($C506,従業員マスタ!$A$7:$A$26,0)),"")),IFERROR(INDEX(従業員マスタ!$T$7:$T$26,MATCH($C506,従業員マスタ!$A$7:$A$26,0)),"")&gt;0),ROUND(IFERROR(INDEX(従業員マスタ!$T$7:$T$26,MATCH($C506,従業員マスタ!$A$7:$A$26,0)),"")/IFERROR(INDEX(従業員マスタ!$S$7:$S$26,MATCH($C506,従業員マスタ!$A$7:$A$26,0)),""),2),設定!$B$11))</f>
        <v/>
      </c>
      <c r="R506" s="6"/>
    </row>
  </sheetData>
  <autoFilter ref="A6:R506" xr:uid="{00000000-0009-0000-0000-000003000000}"/>
  <mergeCells count="3">
    <mergeCell ref="Q1:R2"/>
    <mergeCell ref="A4:R5"/>
    <mergeCell ref="A1:P2"/>
  </mergeCells>
  <dataValidations count="2">
    <dataValidation type="list" allowBlank="1" sqref="B7:B506" xr:uid="{00000000-0002-0000-0300-000000000000}">
      <formula1>StaffList</formula1>
    </dataValidation>
    <dataValidation type="list" allowBlank="1" sqref="N7:N506" xr:uid="{00000000-0002-0000-0300-000001000000}">
      <formula1>"法定休日,所定休日"</formula1>
    </dataValidation>
  </dataValidations>
  <printOptions horizontalCentered="1"/>
  <pageMargins left="0.59055118110236215" right="0.59055118110236215" top="0.59055118110236215" bottom="0.59055118110236215" header="0.3" footer="0.3"/>
  <pageSetup paperSize="9" fitToHeight="0" orientation="landscape"/>
  <headerFooter>
    <oddFooter>&amp;C&amp;8 そろばんノート v2026.10  sorobannote.com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showGridLines="0" workbookViewId="0"/>
  </sheetViews>
  <sheetFormatPr defaultRowHeight="15" x14ac:dyDescent="0.25"/>
  <cols>
    <col min="1" max="2" width="6" customWidth="1"/>
    <col min="3" max="4" width="8" customWidth="1"/>
    <col min="5" max="5" width="7" customWidth="1"/>
    <col min="6" max="6" width="8" customWidth="1"/>
    <col min="7" max="7" width="9" customWidth="1"/>
    <col min="8" max="9" width="8" customWidth="1"/>
    <col min="10" max="10" width="9" customWidth="1"/>
    <col min="11" max="11" width="20" customWidth="1"/>
  </cols>
  <sheetData>
    <row r="1" spans="1:11" ht="21.95" customHeight="1" x14ac:dyDescent="0.25">
      <c r="A1" s="30" t="s">
        <v>44</v>
      </c>
      <c r="B1" s="31"/>
      <c r="C1" s="31"/>
      <c r="D1" s="31"/>
      <c r="E1" s="31"/>
      <c r="F1" s="31"/>
      <c r="G1" s="31"/>
      <c r="H1" s="31"/>
      <c r="I1" s="31"/>
      <c r="J1" s="32" t="s">
        <v>45</v>
      </c>
      <c r="K1" s="31"/>
    </row>
    <row r="2" spans="1:11" ht="14.1" customHeight="1" x14ac:dyDescent="0.25">
      <c r="A2" s="31"/>
      <c r="B2" s="31"/>
      <c r="C2" s="31"/>
      <c r="D2" s="31"/>
      <c r="E2" s="31"/>
      <c r="F2" s="31"/>
      <c r="G2" s="31"/>
      <c r="H2" s="31"/>
      <c r="I2" s="31"/>
      <c r="J2" s="31"/>
      <c r="K2" s="31"/>
    </row>
    <row r="3" spans="1:11" ht="5.0999999999999996" customHeight="1" x14ac:dyDescent="0.25"/>
    <row r="4" spans="1:11" ht="15.75" x14ac:dyDescent="0.25">
      <c r="F4" s="2" t="s">
        <v>1</v>
      </c>
    </row>
    <row r="5" spans="1:11" ht="17.25" x14ac:dyDescent="0.25">
      <c r="A5" s="5" t="s">
        <v>28</v>
      </c>
      <c r="B5" s="29"/>
      <c r="C5" s="31"/>
      <c r="D5" s="31"/>
      <c r="F5" s="5" t="s">
        <v>46</v>
      </c>
      <c r="G5" s="36"/>
      <c r="H5" s="29"/>
    </row>
    <row r="6" spans="1:11" x14ac:dyDescent="0.25">
      <c r="B6" s="18" t="str">
        <f>IF($B$5="","",IFERROR(INDEX(従業員マスタ!$A$7:$A$26,MATCH($B$5,従業員マスタ!$B$7:$B$26,0)),""))</f>
        <v/>
      </c>
    </row>
    <row r="7" spans="1:11" ht="32.1" customHeight="1" x14ac:dyDescent="0.25">
      <c r="A7" s="10" t="s">
        <v>18</v>
      </c>
      <c r="B7" s="10" t="s">
        <v>29</v>
      </c>
      <c r="C7" s="10" t="s">
        <v>30</v>
      </c>
      <c r="D7" s="10" t="s">
        <v>31</v>
      </c>
      <c r="E7" s="10" t="s">
        <v>47</v>
      </c>
      <c r="F7" s="10" t="s">
        <v>34</v>
      </c>
      <c r="G7" s="10" t="s">
        <v>36</v>
      </c>
      <c r="H7" s="10" t="s">
        <v>37</v>
      </c>
      <c r="I7" s="10" t="s">
        <v>38</v>
      </c>
      <c r="J7" s="10" t="s">
        <v>48</v>
      </c>
      <c r="K7" s="10" t="s">
        <v>43</v>
      </c>
    </row>
    <row r="8" spans="1:11" ht="17.25" x14ac:dyDescent="0.25">
      <c r="A8" s="19" t="str">
        <f>IF(AND($G$5&lt;&gt;"",1&lt;=DAY(EOMONTH($G$5,0))),1,"")</f>
        <v/>
      </c>
      <c r="B8" s="19" t="str">
        <f>IF(AND($G$5&lt;&gt;"",1&lt;=DAY(EOMONTH($G$5,0))),CHOOSE(WEEKDAY(DATE(YEAR($G$5),MONTH($G$5),1)),"日","月","火","水","木","金","土"),"")</f>
        <v/>
      </c>
      <c r="C8" s="20" t="str">
        <f>IF(NOT(AND($G$5&lt;&gt;"",1&lt;=DAY(EOMONTH($G$5,0)))),"",IFERROR(INDEX(勤怠台帳!$E$7:$E$506,MATCH($B$6&amp;"-"&amp;TEXT(DATE(YEAR($G$5),MONTH($G$5),1),"yyyymmdd"),勤怠台帳!$P$7:$P$506,0)),""))</f>
        <v/>
      </c>
      <c r="D8" s="20" t="str">
        <f>IF(NOT(AND($G$5&lt;&gt;"",1&lt;=DAY(EOMONTH($G$5,0)))),"",IFERROR(INDEX(勤怠台帳!$F$7:$F$506,MATCH($B$6&amp;"-"&amp;TEXT(DATE(YEAR($G$5),MONTH($G$5),1),"yyyymmdd"),勤怠台帳!$P$7:$P$506,0)),""))</f>
        <v/>
      </c>
      <c r="E8" s="21" t="str">
        <f>IF(NOT(AND($G$5&lt;&gt;"",1&lt;=DAY(EOMONTH($G$5,0)))),"",IFERROR(INDEX(勤怠台帳!$G$7:$G$506,MATCH($B$6&amp;"-"&amp;TEXT(DATE(YEAR($G$5),MONTH($G$5),1),"yyyymmdd"),勤怠台帳!$P$7:$P$506,0)),""))</f>
        <v/>
      </c>
      <c r="F8" s="22" t="str">
        <f>IF(NOT(AND($G$5&lt;&gt;"",1&lt;=DAY(EOMONTH($G$5,0)))),"",IFERROR(INDEX(勤怠台帳!$I$7:$I$506,MATCH($B$6&amp;"-"&amp;TEXT(DATE(YEAR($G$5),MONTH($G$5),1),"yyyymmdd"),勤怠台帳!$P$7:$P$506,0)),""))</f>
        <v/>
      </c>
      <c r="G8" s="22" t="str">
        <f>IF(NOT(AND($G$5&lt;&gt;"",1&lt;=DAY(EOMONTH($G$5,0)))),"",IFERROR(INDEX(勤怠台帳!$K$7:$K$506,MATCH($B$6&amp;"-"&amp;TEXT(DATE(YEAR($G$5),MONTH($G$5),1),"yyyymmdd"),勤怠台帳!$P$7:$P$506,0)),""))</f>
        <v/>
      </c>
      <c r="H8" s="22" t="str">
        <f>IF(NOT(AND($G$5&lt;&gt;"",1&lt;=DAY(EOMONTH($G$5,0)))),"",IFERROR(INDEX(勤怠台帳!$L$7:$L$506,MATCH($B$6&amp;"-"&amp;TEXT(DATE(YEAR($G$5),MONTH($G$5),1),"yyyymmdd"),勤怠台帳!$P$7:$P$506,0)),""))</f>
        <v/>
      </c>
      <c r="I8" s="22" t="str">
        <f>IF(NOT(AND($G$5&lt;&gt;"",1&lt;=DAY(EOMONTH($G$5,0)))),"",IFERROR(INDEX(勤怠台帳!$M$7:$M$506,MATCH($B$6&amp;"-"&amp;TEXT(DATE(YEAR($G$5),MONTH($G$5),1),"yyyymmdd"),勤怠台帳!$P$7:$P$506,0)),""))</f>
        <v/>
      </c>
      <c r="J8" s="19" t="str">
        <f>IF(NOT(AND($G$5&lt;&gt;"",1&lt;=DAY(EOMONTH($G$5,0)))),"",IFERROR(INDEX(勤怠台帳!$N$7:$N$506,MATCH($B$6&amp;"-"&amp;TEXT(DATE(YEAR($G$5),MONTH($G$5),1),"yyyymmdd"),勤怠台帳!$P$7:$P$506,0)),"")&amp;"")</f>
        <v/>
      </c>
      <c r="K8" s="23" t="str">
        <f>IF(NOT(AND($G$5&lt;&gt;"",1&lt;=DAY(EOMONTH($G$5,0)))),"",IFERROR(INDEX(勤怠台帳!$R$7:$R$506,MATCH($B$6&amp;"-"&amp;TEXT(DATE(YEAR($G$5),MONTH($G$5),1),"yyyymmdd"),勤怠台帳!$P$7:$P$506,0)),"")&amp;"")</f>
        <v/>
      </c>
    </row>
    <row r="9" spans="1:11" ht="17.25" x14ac:dyDescent="0.25">
      <c r="A9" s="19" t="str">
        <f>IF(AND($G$5&lt;&gt;"",2&lt;=DAY(EOMONTH($G$5,0))),2,"")</f>
        <v/>
      </c>
      <c r="B9" s="19" t="str">
        <f>IF(AND($G$5&lt;&gt;"",2&lt;=DAY(EOMONTH($G$5,0))),CHOOSE(WEEKDAY(DATE(YEAR($G$5),MONTH($G$5),2)),"日","月","火","水","木","金","土"),"")</f>
        <v/>
      </c>
      <c r="C9" s="20" t="str">
        <f>IF(NOT(AND($G$5&lt;&gt;"",2&lt;=DAY(EOMONTH($G$5,0)))),"",IFERROR(INDEX(勤怠台帳!$E$7:$E$506,MATCH($B$6&amp;"-"&amp;TEXT(DATE(YEAR($G$5),MONTH($G$5),2),"yyyymmdd"),勤怠台帳!$P$7:$P$506,0)),""))</f>
        <v/>
      </c>
      <c r="D9" s="20" t="str">
        <f>IF(NOT(AND($G$5&lt;&gt;"",2&lt;=DAY(EOMONTH($G$5,0)))),"",IFERROR(INDEX(勤怠台帳!$F$7:$F$506,MATCH($B$6&amp;"-"&amp;TEXT(DATE(YEAR($G$5),MONTH($G$5),2),"yyyymmdd"),勤怠台帳!$P$7:$P$506,0)),""))</f>
        <v/>
      </c>
      <c r="E9" s="21" t="str">
        <f>IF(NOT(AND($G$5&lt;&gt;"",2&lt;=DAY(EOMONTH($G$5,0)))),"",IFERROR(INDEX(勤怠台帳!$G$7:$G$506,MATCH($B$6&amp;"-"&amp;TEXT(DATE(YEAR($G$5),MONTH($G$5),2),"yyyymmdd"),勤怠台帳!$P$7:$P$506,0)),""))</f>
        <v/>
      </c>
      <c r="F9" s="22" t="str">
        <f>IF(NOT(AND($G$5&lt;&gt;"",2&lt;=DAY(EOMONTH($G$5,0)))),"",IFERROR(INDEX(勤怠台帳!$I$7:$I$506,MATCH($B$6&amp;"-"&amp;TEXT(DATE(YEAR($G$5),MONTH($G$5),2),"yyyymmdd"),勤怠台帳!$P$7:$P$506,0)),""))</f>
        <v/>
      </c>
      <c r="G9" s="22" t="str">
        <f>IF(NOT(AND($G$5&lt;&gt;"",2&lt;=DAY(EOMONTH($G$5,0)))),"",IFERROR(INDEX(勤怠台帳!$K$7:$K$506,MATCH($B$6&amp;"-"&amp;TEXT(DATE(YEAR($G$5),MONTH($G$5),2),"yyyymmdd"),勤怠台帳!$P$7:$P$506,0)),""))</f>
        <v/>
      </c>
      <c r="H9" s="22" t="str">
        <f>IF(NOT(AND($G$5&lt;&gt;"",2&lt;=DAY(EOMONTH($G$5,0)))),"",IFERROR(INDEX(勤怠台帳!$L$7:$L$506,MATCH($B$6&amp;"-"&amp;TEXT(DATE(YEAR($G$5),MONTH($G$5),2),"yyyymmdd"),勤怠台帳!$P$7:$P$506,0)),""))</f>
        <v/>
      </c>
      <c r="I9" s="22" t="str">
        <f>IF(NOT(AND($G$5&lt;&gt;"",2&lt;=DAY(EOMONTH($G$5,0)))),"",IFERROR(INDEX(勤怠台帳!$M$7:$M$506,MATCH($B$6&amp;"-"&amp;TEXT(DATE(YEAR($G$5),MONTH($G$5),2),"yyyymmdd"),勤怠台帳!$P$7:$P$506,0)),""))</f>
        <v/>
      </c>
      <c r="J9" s="19" t="str">
        <f>IF(NOT(AND($G$5&lt;&gt;"",2&lt;=DAY(EOMONTH($G$5,0)))),"",IFERROR(INDEX(勤怠台帳!$N$7:$N$506,MATCH($B$6&amp;"-"&amp;TEXT(DATE(YEAR($G$5),MONTH($G$5),2),"yyyymmdd"),勤怠台帳!$P$7:$P$506,0)),"")&amp;"")</f>
        <v/>
      </c>
      <c r="K9" s="23" t="str">
        <f>IF(NOT(AND($G$5&lt;&gt;"",2&lt;=DAY(EOMONTH($G$5,0)))),"",IFERROR(INDEX(勤怠台帳!$R$7:$R$506,MATCH($B$6&amp;"-"&amp;TEXT(DATE(YEAR($G$5),MONTH($G$5),2),"yyyymmdd"),勤怠台帳!$P$7:$P$506,0)),"")&amp;"")</f>
        <v/>
      </c>
    </row>
    <row r="10" spans="1:11" ht="17.25" x14ac:dyDescent="0.25">
      <c r="A10" s="19" t="str">
        <f>IF(AND($G$5&lt;&gt;"",3&lt;=DAY(EOMONTH($G$5,0))),3,"")</f>
        <v/>
      </c>
      <c r="B10" s="19" t="str">
        <f>IF(AND($G$5&lt;&gt;"",3&lt;=DAY(EOMONTH($G$5,0))),CHOOSE(WEEKDAY(DATE(YEAR($G$5),MONTH($G$5),3)),"日","月","火","水","木","金","土"),"")</f>
        <v/>
      </c>
      <c r="C10" s="20" t="str">
        <f>IF(NOT(AND($G$5&lt;&gt;"",3&lt;=DAY(EOMONTH($G$5,0)))),"",IFERROR(INDEX(勤怠台帳!$E$7:$E$506,MATCH($B$6&amp;"-"&amp;TEXT(DATE(YEAR($G$5),MONTH($G$5),3),"yyyymmdd"),勤怠台帳!$P$7:$P$506,0)),""))</f>
        <v/>
      </c>
      <c r="D10" s="20" t="str">
        <f>IF(NOT(AND($G$5&lt;&gt;"",3&lt;=DAY(EOMONTH($G$5,0)))),"",IFERROR(INDEX(勤怠台帳!$F$7:$F$506,MATCH($B$6&amp;"-"&amp;TEXT(DATE(YEAR($G$5),MONTH($G$5),3),"yyyymmdd"),勤怠台帳!$P$7:$P$506,0)),""))</f>
        <v/>
      </c>
      <c r="E10" s="21" t="str">
        <f>IF(NOT(AND($G$5&lt;&gt;"",3&lt;=DAY(EOMONTH($G$5,0)))),"",IFERROR(INDEX(勤怠台帳!$G$7:$G$506,MATCH($B$6&amp;"-"&amp;TEXT(DATE(YEAR($G$5),MONTH($G$5),3),"yyyymmdd"),勤怠台帳!$P$7:$P$506,0)),""))</f>
        <v/>
      </c>
      <c r="F10" s="22" t="str">
        <f>IF(NOT(AND($G$5&lt;&gt;"",3&lt;=DAY(EOMONTH($G$5,0)))),"",IFERROR(INDEX(勤怠台帳!$I$7:$I$506,MATCH($B$6&amp;"-"&amp;TEXT(DATE(YEAR($G$5),MONTH($G$5),3),"yyyymmdd"),勤怠台帳!$P$7:$P$506,0)),""))</f>
        <v/>
      </c>
      <c r="G10" s="22" t="str">
        <f>IF(NOT(AND($G$5&lt;&gt;"",3&lt;=DAY(EOMONTH($G$5,0)))),"",IFERROR(INDEX(勤怠台帳!$K$7:$K$506,MATCH($B$6&amp;"-"&amp;TEXT(DATE(YEAR($G$5),MONTH($G$5),3),"yyyymmdd"),勤怠台帳!$P$7:$P$506,0)),""))</f>
        <v/>
      </c>
      <c r="H10" s="22" t="str">
        <f>IF(NOT(AND($G$5&lt;&gt;"",3&lt;=DAY(EOMONTH($G$5,0)))),"",IFERROR(INDEX(勤怠台帳!$L$7:$L$506,MATCH($B$6&amp;"-"&amp;TEXT(DATE(YEAR($G$5),MONTH($G$5),3),"yyyymmdd"),勤怠台帳!$P$7:$P$506,0)),""))</f>
        <v/>
      </c>
      <c r="I10" s="22" t="str">
        <f>IF(NOT(AND($G$5&lt;&gt;"",3&lt;=DAY(EOMONTH($G$5,0)))),"",IFERROR(INDEX(勤怠台帳!$M$7:$M$506,MATCH($B$6&amp;"-"&amp;TEXT(DATE(YEAR($G$5),MONTH($G$5),3),"yyyymmdd"),勤怠台帳!$P$7:$P$506,0)),""))</f>
        <v/>
      </c>
      <c r="J10" s="19" t="str">
        <f>IF(NOT(AND($G$5&lt;&gt;"",3&lt;=DAY(EOMONTH($G$5,0)))),"",IFERROR(INDEX(勤怠台帳!$N$7:$N$506,MATCH($B$6&amp;"-"&amp;TEXT(DATE(YEAR($G$5),MONTH($G$5),3),"yyyymmdd"),勤怠台帳!$P$7:$P$506,0)),"")&amp;"")</f>
        <v/>
      </c>
      <c r="K10" s="23" t="str">
        <f>IF(NOT(AND($G$5&lt;&gt;"",3&lt;=DAY(EOMONTH($G$5,0)))),"",IFERROR(INDEX(勤怠台帳!$R$7:$R$506,MATCH($B$6&amp;"-"&amp;TEXT(DATE(YEAR($G$5),MONTH($G$5),3),"yyyymmdd"),勤怠台帳!$P$7:$P$506,0)),"")&amp;"")</f>
        <v/>
      </c>
    </row>
    <row r="11" spans="1:11" ht="17.25" x14ac:dyDescent="0.25">
      <c r="A11" s="19" t="str">
        <f>IF(AND($G$5&lt;&gt;"",4&lt;=DAY(EOMONTH($G$5,0))),4,"")</f>
        <v/>
      </c>
      <c r="B11" s="19" t="str">
        <f>IF(AND($G$5&lt;&gt;"",4&lt;=DAY(EOMONTH($G$5,0))),CHOOSE(WEEKDAY(DATE(YEAR($G$5),MONTH($G$5),4)),"日","月","火","水","木","金","土"),"")</f>
        <v/>
      </c>
      <c r="C11" s="20" t="str">
        <f>IF(NOT(AND($G$5&lt;&gt;"",4&lt;=DAY(EOMONTH($G$5,0)))),"",IFERROR(INDEX(勤怠台帳!$E$7:$E$506,MATCH($B$6&amp;"-"&amp;TEXT(DATE(YEAR($G$5),MONTH($G$5),4),"yyyymmdd"),勤怠台帳!$P$7:$P$506,0)),""))</f>
        <v/>
      </c>
      <c r="D11" s="20" t="str">
        <f>IF(NOT(AND($G$5&lt;&gt;"",4&lt;=DAY(EOMONTH($G$5,0)))),"",IFERROR(INDEX(勤怠台帳!$F$7:$F$506,MATCH($B$6&amp;"-"&amp;TEXT(DATE(YEAR($G$5),MONTH($G$5),4),"yyyymmdd"),勤怠台帳!$P$7:$P$506,0)),""))</f>
        <v/>
      </c>
      <c r="E11" s="21" t="str">
        <f>IF(NOT(AND($G$5&lt;&gt;"",4&lt;=DAY(EOMONTH($G$5,0)))),"",IFERROR(INDEX(勤怠台帳!$G$7:$G$506,MATCH($B$6&amp;"-"&amp;TEXT(DATE(YEAR($G$5),MONTH($G$5),4),"yyyymmdd"),勤怠台帳!$P$7:$P$506,0)),""))</f>
        <v/>
      </c>
      <c r="F11" s="22" t="str">
        <f>IF(NOT(AND($G$5&lt;&gt;"",4&lt;=DAY(EOMONTH($G$5,0)))),"",IFERROR(INDEX(勤怠台帳!$I$7:$I$506,MATCH($B$6&amp;"-"&amp;TEXT(DATE(YEAR($G$5),MONTH($G$5),4),"yyyymmdd"),勤怠台帳!$P$7:$P$506,0)),""))</f>
        <v/>
      </c>
      <c r="G11" s="22" t="str">
        <f>IF(NOT(AND($G$5&lt;&gt;"",4&lt;=DAY(EOMONTH($G$5,0)))),"",IFERROR(INDEX(勤怠台帳!$K$7:$K$506,MATCH($B$6&amp;"-"&amp;TEXT(DATE(YEAR($G$5),MONTH($G$5),4),"yyyymmdd"),勤怠台帳!$P$7:$P$506,0)),""))</f>
        <v/>
      </c>
      <c r="H11" s="22" t="str">
        <f>IF(NOT(AND($G$5&lt;&gt;"",4&lt;=DAY(EOMONTH($G$5,0)))),"",IFERROR(INDEX(勤怠台帳!$L$7:$L$506,MATCH($B$6&amp;"-"&amp;TEXT(DATE(YEAR($G$5),MONTH($G$5),4),"yyyymmdd"),勤怠台帳!$P$7:$P$506,0)),""))</f>
        <v/>
      </c>
      <c r="I11" s="22" t="str">
        <f>IF(NOT(AND($G$5&lt;&gt;"",4&lt;=DAY(EOMONTH($G$5,0)))),"",IFERROR(INDEX(勤怠台帳!$M$7:$M$506,MATCH($B$6&amp;"-"&amp;TEXT(DATE(YEAR($G$5),MONTH($G$5),4),"yyyymmdd"),勤怠台帳!$P$7:$P$506,0)),""))</f>
        <v/>
      </c>
      <c r="J11" s="19" t="str">
        <f>IF(NOT(AND($G$5&lt;&gt;"",4&lt;=DAY(EOMONTH($G$5,0)))),"",IFERROR(INDEX(勤怠台帳!$N$7:$N$506,MATCH($B$6&amp;"-"&amp;TEXT(DATE(YEAR($G$5),MONTH($G$5),4),"yyyymmdd"),勤怠台帳!$P$7:$P$506,0)),"")&amp;"")</f>
        <v/>
      </c>
      <c r="K11" s="23" t="str">
        <f>IF(NOT(AND($G$5&lt;&gt;"",4&lt;=DAY(EOMONTH($G$5,0)))),"",IFERROR(INDEX(勤怠台帳!$R$7:$R$506,MATCH($B$6&amp;"-"&amp;TEXT(DATE(YEAR($G$5),MONTH($G$5),4),"yyyymmdd"),勤怠台帳!$P$7:$P$506,0)),"")&amp;"")</f>
        <v/>
      </c>
    </row>
    <row r="12" spans="1:11" ht="17.25" x14ac:dyDescent="0.25">
      <c r="A12" s="19" t="str">
        <f>IF(AND($G$5&lt;&gt;"",5&lt;=DAY(EOMONTH($G$5,0))),5,"")</f>
        <v/>
      </c>
      <c r="B12" s="19" t="str">
        <f>IF(AND($G$5&lt;&gt;"",5&lt;=DAY(EOMONTH($G$5,0))),CHOOSE(WEEKDAY(DATE(YEAR($G$5),MONTH($G$5),5)),"日","月","火","水","木","金","土"),"")</f>
        <v/>
      </c>
      <c r="C12" s="20" t="str">
        <f>IF(NOT(AND($G$5&lt;&gt;"",5&lt;=DAY(EOMONTH($G$5,0)))),"",IFERROR(INDEX(勤怠台帳!$E$7:$E$506,MATCH($B$6&amp;"-"&amp;TEXT(DATE(YEAR($G$5),MONTH($G$5),5),"yyyymmdd"),勤怠台帳!$P$7:$P$506,0)),""))</f>
        <v/>
      </c>
      <c r="D12" s="20" t="str">
        <f>IF(NOT(AND($G$5&lt;&gt;"",5&lt;=DAY(EOMONTH($G$5,0)))),"",IFERROR(INDEX(勤怠台帳!$F$7:$F$506,MATCH($B$6&amp;"-"&amp;TEXT(DATE(YEAR($G$5),MONTH($G$5),5),"yyyymmdd"),勤怠台帳!$P$7:$P$506,0)),""))</f>
        <v/>
      </c>
      <c r="E12" s="21" t="str">
        <f>IF(NOT(AND($G$5&lt;&gt;"",5&lt;=DAY(EOMONTH($G$5,0)))),"",IFERROR(INDEX(勤怠台帳!$G$7:$G$506,MATCH($B$6&amp;"-"&amp;TEXT(DATE(YEAR($G$5),MONTH($G$5),5),"yyyymmdd"),勤怠台帳!$P$7:$P$506,0)),""))</f>
        <v/>
      </c>
      <c r="F12" s="22" t="str">
        <f>IF(NOT(AND($G$5&lt;&gt;"",5&lt;=DAY(EOMONTH($G$5,0)))),"",IFERROR(INDEX(勤怠台帳!$I$7:$I$506,MATCH($B$6&amp;"-"&amp;TEXT(DATE(YEAR($G$5),MONTH($G$5),5),"yyyymmdd"),勤怠台帳!$P$7:$P$506,0)),""))</f>
        <v/>
      </c>
      <c r="G12" s="22" t="str">
        <f>IF(NOT(AND($G$5&lt;&gt;"",5&lt;=DAY(EOMONTH($G$5,0)))),"",IFERROR(INDEX(勤怠台帳!$K$7:$K$506,MATCH($B$6&amp;"-"&amp;TEXT(DATE(YEAR($G$5),MONTH($G$5),5),"yyyymmdd"),勤怠台帳!$P$7:$P$506,0)),""))</f>
        <v/>
      </c>
      <c r="H12" s="22" t="str">
        <f>IF(NOT(AND($G$5&lt;&gt;"",5&lt;=DAY(EOMONTH($G$5,0)))),"",IFERROR(INDEX(勤怠台帳!$L$7:$L$506,MATCH($B$6&amp;"-"&amp;TEXT(DATE(YEAR($G$5),MONTH($G$5),5),"yyyymmdd"),勤怠台帳!$P$7:$P$506,0)),""))</f>
        <v/>
      </c>
      <c r="I12" s="22" t="str">
        <f>IF(NOT(AND($G$5&lt;&gt;"",5&lt;=DAY(EOMONTH($G$5,0)))),"",IFERROR(INDEX(勤怠台帳!$M$7:$M$506,MATCH($B$6&amp;"-"&amp;TEXT(DATE(YEAR($G$5),MONTH($G$5),5),"yyyymmdd"),勤怠台帳!$P$7:$P$506,0)),""))</f>
        <v/>
      </c>
      <c r="J12" s="19" t="str">
        <f>IF(NOT(AND($G$5&lt;&gt;"",5&lt;=DAY(EOMONTH($G$5,0)))),"",IFERROR(INDEX(勤怠台帳!$N$7:$N$506,MATCH($B$6&amp;"-"&amp;TEXT(DATE(YEAR($G$5),MONTH($G$5),5),"yyyymmdd"),勤怠台帳!$P$7:$P$506,0)),"")&amp;"")</f>
        <v/>
      </c>
      <c r="K12" s="23" t="str">
        <f>IF(NOT(AND($G$5&lt;&gt;"",5&lt;=DAY(EOMONTH($G$5,0)))),"",IFERROR(INDEX(勤怠台帳!$R$7:$R$506,MATCH($B$6&amp;"-"&amp;TEXT(DATE(YEAR($G$5),MONTH($G$5),5),"yyyymmdd"),勤怠台帳!$P$7:$P$506,0)),"")&amp;"")</f>
        <v/>
      </c>
    </row>
    <row r="13" spans="1:11" ht="17.25" x14ac:dyDescent="0.25">
      <c r="A13" s="19" t="str">
        <f>IF(AND($G$5&lt;&gt;"",6&lt;=DAY(EOMONTH($G$5,0))),6,"")</f>
        <v/>
      </c>
      <c r="B13" s="19" t="str">
        <f>IF(AND($G$5&lt;&gt;"",6&lt;=DAY(EOMONTH($G$5,0))),CHOOSE(WEEKDAY(DATE(YEAR($G$5),MONTH($G$5),6)),"日","月","火","水","木","金","土"),"")</f>
        <v/>
      </c>
      <c r="C13" s="20" t="str">
        <f>IF(NOT(AND($G$5&lt;&gt;"",6&lt;=DAY(EOMONTH($G$5,0)))),"",IFERROR(INDEX(勤怠台帳!$E$7:$E$506,MATCH($B$6&amp;"-"&amp;TEXT(DATE(YEAR($G$5),MONTH($G$5),6),"yyyymmdd"),勤怠台帳!$P$7:$P$506,0)),""))</f>
        <v/>
      </c>
      <c r="D13" s="20" t="str">
        <f>IF(NOT(AND($G$5&lt;&gt;"",6&lt;=DAY(EOMONTH($G$5,0)))),"",IFERROR(INDEX(勤怠台帳!$F$7:$F$506,MATCH($B$6&amp;"-"&amp;TEXT(DATE(YEAR($G$5),MONTH($G$5),6),"yyyymmdd"),勤怠台帳!$P$7:$P$506,0)),""))</f>
        <v/>
      </c>
      <c r="E13" s="21" t="str">
        <f>IF(NOT(AND($G$5&lt;&gt;"",6&lt;=DAY(EOMONTH($G$5,0)))),"",IFERROR(INDEX(勤怠台帳!$G$7:$G$506,MATCH($B$6&amp;"-"&amp;TEXT(DATE(YEAR($G$5),MONTH($G$5),6),"yyyymmdd"),勤怠台帳!$P$7:$P$506,0)),""))</f>
        <v/>
      </c>
      <c r="F13" s="22" t="str">
        <f>IF(NOT(AND($G$5&lt;&gt;"",6&lt;=DAY(EOMONTH($G$5,0)))),"",IFERROR(INDEX(勤怠台帳!$I$7:$I$506,MATCH($B$6&amp;"-"&amp;TEXT(DATE(YEAR($G$5),MONTH($G$5),6),"yyyymmdd"),勤怠台帳!$P$7:$P$506,0)),""))</f>
        <v/>
      </c>
      <c r="G13" s="22" t="str">
        <f>IF(NOT(AND($G$5&lt;&gt;"",6&lt;=DAY(EOMONTH($G$5,0)))),"",IFERROR(INDEX(勤怠台帳!$K$7:$K$506,MATCH($B$6&amp;"-"&amp;TEXT(DATE(YEAR($G$5),MONTH($G$5),6),"yyyymmdd"),勤怠台帳!$P$7:$P$506,0)),""))</f>
        <v/>
      </c>
      <c r="H13" s="22" t="str">
        <f>IF(NOT(AND($G$5&lt;&gt;"",6&lt;=DAY(EOMONTH($G$5,0)))),"",IFERROR(INDEX(勤怠台帳!$L$7:$L$506,MATCH($B$6&amp;"-"&amp;TEXT(DATE(YEAR($G$5),MONTH($G$5),6),"yyyymmdd"),勤怠台帳!$P$7:$P$506,0)),""))</f>
        <v/>
      </c>
      <c r="I13" s="22" t="str">
        <f>IF(NOT(AND($G$5&lt;&gt;"",6&lt;=DAY(EOMONTH($G$5,0)))),"",IFERROR(INDEX(勤怠台帳!$M$7:$M$506,MATCH($B$6&amp;"-"&amp;TEXT(DATE(YEAR($G$5),MONTH($G$5),6),"yyyymmdd"),勤怠台帳!$P$7:$P$506,0)),""))</f>
        <v/>
      </c>
      <c r="J13" s="19" t="str">
        <f>IF(NOT(AND($G$5&lt;&gt;"",6&lt;=DAY(EOMONTH($G$5,0)))),"",IFERROR(INDEX(勤怠台帳!$N$7:$N$506,MATCH($B$6&amp;"-"&amp;TEXT(DATE(YEAR($G$5),MONTH($G$5),6),"yyyymmdd"),勤怠台帳!$P$7:$P$506,0)),"")&amp;"")</f>
        <v/>
      </c>
      <c r="K13" s="23" t="str">
        <f>IF(NOT(AND($G$5&lt;&gt;"",6&lt;=DAY(EOMONTH($G$5,0)))),"",IFERROR(INDEX(勤怠台帳!$R$7:$R$506,MATCH($B$6&amp;"-"&amp;TEXT(DATE(YEAR($G$5),MONTH($G$5),6),"yyyymmdd"),勤怠台帳!$P$7:$P$506,0)),"")&amp;"")</f>
        <v/>
      </c>
    </row>
    <row r="14" spans="1:11" ht="17.25" x14ac:dyDescent="0.25">
      <c r="A14" s="19" t="str">
        <f>IF(AND($G$5&lt;&gt;"",7&lt;=DAY(EOMONTH($G$5,0))),7,"")</f>
        <v/>
      </c>
      <c r="B14" s="19" t="str">
        <f>IF(AND($G$5&lt;&gt;"",7&lt;=DAY(EOMONTH($G$5,0))),CHOOSE(WEEKDAY(DATE(YEAR($G$5),MONTH($G$5),7)),"日","月","火","水","木","金","土"),"")</f>
        <v/>
      </c>
      <c r="C14" s="20" t="str">
        <f>IF(NOT(AND($G$5&lt;&gt;"",7&lt;=DAY(EOMONTH($G$5,0)))),"",IFERROR(INDEX(勤怠台帳!$E$7:$E$506,MATCH($B$6&amp;"-"&amp;TEXT(DATE(YEAR($G$5),MONTH($G$5),7),"yyyymmdd"),勤怠台帳!$P$7:$P$506,0)),""))</f>
        <v/>
      </c>
      <c r="D14" s="20" t="str">
        <f>IF(NOT(AND($G$5&lt;&gt;"",7&lt;=DAY(EOMONTH($G$5,0)))),"",IFERROR(INDEX(勤怠台帳!$F$7:$F$506,MATCH($B$6&amp;"-"&amp;TEXT(DATE(YEAR($G$5),MONTH($G$5),7),"yyyymmdd"),勤怠台帳!$P$7:$P$506,0)),""))</f>
        <v/>
      </c>
      <c r="E14" s="21" t="str">
        <f>IF(NOT(AND($G$5&lt;&gt;"",7&lt;=DAY(EOMONTH($G$5,0)))),"",IFERROR(INDEX(勤怠台帳!$G$7:$G$506,MATCH($B$6&amp;"-"&amp;TEXT(DATE(YEAR($G$5),MONTH($G$5),7),"yyyymmdd"),勤怠台帳!$P$7:$P$506,0)),""))</f>
        <v/>
      </c>
      <c r="F14" s="22" t="str">
        <f>IF(NOT(AND($G$5&lt;&gt;"",7&lt;=DAY(EOMONTH($G$5,0)))),"",IFERROR(INDEX(勤怠台帳!$I$7:$I$506,MATCH($B$6&amp;"-"&amp;TEXT(DATE(YEAR($G$5),MONTH($G$5),7),"yyyymmdd"),勤怠台帳!$P$7:$P$506,0)),""))</f>
        <v/>
      </c>
      <c r="G14" s="22" t="str">
        <f>IF(NOT(AND($G$5&lt;&gt;"",7&lt;=DAY(EOMONTH($G$5,0)))),"",IFERROR(INDEX(勤怠台帳!$K$7:$K$506,MATCH($B$6&amp;"-"&amp;TEXT(DATE(YEAR($G$5),MONTH($G$5),7),"yyyymmdd"),勤怠台帳!$P$7:$P$506,0)),""))</f>
        <v/>
      </c>
      <c r="H14" s="22" t="str">
        <f>IF(NOT(AND($G$5&lt;&gt;"",7&lt;=DAY(EOMONTH($G$5,0)))),"",IFERROR(INDEX(勤怠台帳!$L$7:$L$506,MATCH($B$6&amp;"-"&amp;TEXT(DATE(YEAR($G$5),MONTH($G$5),7),"yyyymmdd"),勤怠台帳!$P$7:$P$506,0)),""))</f>
        <v/>
      </c>
      <c r="I14" s="22" t="str">
        <f>IF(NOT(AND($G$5&lt;&gt;"",7&lt;=DAY(EOMONTH($G$5,0)))),"",IFERROR(INDEX(勤怠台帳!$M$7:$M$506,MATCH($B$6&amp;"-"&amp;TEXT(DATE(YEAR($G$5),MONTH($G$5),7),"yyyymmdd"),勤怠台帳!$P$7:$P$506,0)),""))</f>
        <v/>
      </c>
      <c r="J14" s="19" t="str">
        <f>IF(NOT(AND($G$5&lt;&gt;"",7&lt;=DAY(EOMONTH($G$5,0)))),"",IFERROR(INDEX(勤怠台帳!$N$7:$N$506,MATCH($B$6&amp;"-"&amp;TEXT(DATE(YEAR($G$5),MONTH($G$5),7),"yyyymmdd"),勤怠台帳!$P$7:$P$506,0)),"")&amp;"")</f>
        <v/>
      </c>
      <c r="K14" s="23" t="str">
        <f>IF(NOT(AND($G$5&lt;&gt;"",7&lt;=DAY(EOMONTH($G$5,0)))),"",IFERROR(INDEX(勤怠台帳!$R$7:$R$506,MATCH($B$6&amp;"-"&amp;TEXT(DATE(YEAR($G$5),MONTH($G$5),7),"yyyymmdd"),勤怠台帳!$P$7:$P$506,0)),"")&amp;"")</f>
        <v/>
      </c>
    </row>
    <row r="15" spans="1:11" ht="17.25" x14ac:dyDescent="0.25">
      <c r="A15" s="19" t="str">
        <f>IF(AND($G$5&lt;&gt;"",8&lt;=DAY(EOMONTH($G$5,0))),8,"")</f>
        <v/>
      </c>
      <c r="B15" s="19" t="str">
        <f>IF(AND($G$5&lt;&gt;"",8&lt;=DAY(EOMONTH($G$5,0))),CHOOSE(WEEKDAY(DATE(YEAR($G$5),MONTH($G$5),8)),"日","月","火","水","木","金","土"),"")</f>
        <v/>
      </c>
      <c r="C15" s="20" t="str">
        <f>IF(NOT(AND($G$5&lt;&gt;"",8&lt;=DAY(EOMONTH($G$5,0)))),"",IFERROR(INDEX(勤怠台帳!$E$7:$E$506,MATCH($B$6&amp;"-"&amp;TEXT(DATE(YEAR($G$5),MONTH($G$5),8),"yyyymmdd"),勤怠台帳!$P$7:$P$506,0)),""))</f>
        <v/>
      </c>
      <c r="D15" s="20" t="str">
        <f>IF(NOT(AND($G$5&lt;&gt;"",8&lt;=DAY(EOMONTH($G$5,0)))),"",IFERROR(INDEX(勤怠台帳!$F$7:$F$506,MATCH($B$6&amp;"-"&amp;TEXT(DATE(YEAR($G$5),MONTH($G$5),8),"yyyymmdd"),勤怠台帳!$P$7:$P$506,0)),""))</f>
        <v/>
      </c>
      <c r="E15" s="21" t="str">
        <f>IF(NOT(AND($G$5&lt;&gt;"",8&lt;=DAY(EOMONTH($G$5,0)))),"",IFERROR(INDEX(勤怠台帳!$G$7:$G$506,MATCH($B$6&amp;"-"&amp;TEXT(DATE(YEAR($G$5),MONTH($G$5),8),"yyyymmdd"),勤怠台帳!$P$7:$P$506,0)),""))</f>
        <v/>
      </c>
      <c r="F15" s="22" t="str">
        <f>IF(NOT(AND($G$5&lt;&gt;"",8&lt;=DAY(EOMONTH($G$5,0)))),"",IFERROR(INDEX(勤怠台帳!$I$7:$I$506,MATCH($B$6&amp;"-"&amp;TEXT(DATE(YEAR($G$5),MONTH($G$5),8),"yyyymmdd"),勤怠台帳!$P$7:$P$506,0)),""))</f>
        <v/>
      </c>
      <c r="G15" s="22" t="str">
        <f>IF(NOT(AND($G$5&lt;&gt;"",8&lt;=DAY(EOMONTH($G$5,0)))),"",IFERROR(INDEX(勤怠台帳!$K$7:$K$506,MATCH($B$6&amp;"-"&amp;TEXT(DATE(YEAR($G$5),MONTH($G$5),8),"yyyymmdd"),勤怠台帳!$P$7:$P$506,0)),""))</f>
        <v/>
      </c>
      <c r="H15" s="22" t="str">
        <f>IF(NOT(AND($G$5&lt;&gt;"",8&lt;=DAY(EOMONTH($G$5,0)))),"",IFERROR(INDEX(勤怠台帳!$L$7:$L$506,MATCH($B$6&amp;"-"&amp;TEXT(DATE(YEAR($G$5),MONTH($G$5),8),"yyyymmdd"),勤怠台帳!$P$7:$P$506,0)),""))</f>
        <v/>
      </c>
      <c r="I15" s="22" t="str">
        <f>IF(NOT(AND($G$5&lt;&gt;"",8&lt;=DAY(EOMONTH($G$5,0)))),"",IFERROR(INDEX(勤怠台帳!$M$7:$M$506,MATCH($B$6&amp;"-"&amp;TEXT(DATE(YEAR($G$5),MONTH($G$5),8),"yyyymmdd"),勤怠台帳!$P$7:$P$506,0)),""))</f>
        <v/>
      </c>
      <c r="J15" s="19" t="str">
        <f>IF(NOT(AND($G$5&lt;&gt;"",8&lt;=DAY(EOMONTH($G$5,0)))),"",IFERROR(INDEX(勤怠台帳!$N$7:$N$506,MATCH($B$6&amp;"-"&amp;TEXT(DATE(YEAR($G$5),MONTH($G$5),8),"yyyymmdd"),勤怠台帳!$P$7:$P$506,0)),"")&amp;"")</f>
        <v/>
      </c>
      <c r="K15" s="23" t="str">
        <f>IF(NOT(AND($G$5&lt;&gt;"",8&lt;=DAY(EOMONTH($G$5,0)))),"",IFERROR(INDEX(勤怠台帳!$R$7:$R$506,MATCH($B$6&amp;"-"&amp;TEXT(DATE(YEAR($G$5),MONTH($G$5),8),"yyyymmdd"),勤怠台帳!$P$7:$P$506,0)),"")&amp;"")</f>
        <v/>
      </c>
    </row>
    <row r="16" spans="1:11" ht="17.25" x14ac:dyDescent="0.25">
      <c r="A16" s="19" t="str">
        <f>IF(AND($G$5&lt;&gt;"",9&lt;=DAY(EOMONTH($G$5,0))),9,"")</f>
        <v/>
      </c>
      <c r="B16" s="19" t="str">
        <f>IF(AND($G$5&lt;&gt;"",9&lt;=DAY(EOMONTH($G$5,0))),CHOOSE(WEEKDAY(DATE(YEAR($G$5),MONTH($G$5),9)),"日","月","火","水","木","金","土"),"")</f>
        <v/>
      </c>
      <c r="C16" s="20" t="str">
        <f>IF(NOT(AND($G$5&lt;&gt;"",9&lt;=DAY(EOMONTH($G$5,0)))),"",IFERROR(INDEX(勤怠台帳!$E$7:$E$506,MATCH($B$6&amp;"-"&amp;TEXT(DATE(YEAR($G$5),MONTH($G$5),9),"yyyymmdd"),勤怠台帳!$P$7:$P$506,0)),""))</f>
        <v/>
      </c>
      <c r="D16" s="20" t="str">
        <f>IF(NOT(AND($G$5&lt;&gt;"",9&lt;=DAY(EOMONTH($G$5,0)))),"",IFERROR(INDEX(勤怠台帳!$F$7:$F$506,MATCH($B$6&amp;"-"&amp;TEXT(DATE(YEAR($G$5),MONTH($G$5),9),"yyyymmdd"),勤怠台帳!$P$7:$P$506,0)),""))</f>
        <v/>
      </c>
      <c r="E16" s="21" t="str">
        <f>IF(NOT(AND($G$5&lt;&gt;"",9&lt;=DAY(EOMONTH($G$5,0)))),"",IFERROR(INDEX(勤怠台帳!$G$7:$G$506,MATCH($B$6&amp;"-"&amp;TEXT(DATE(YEAR($G$5),MONTH($G$5),9),"yyyymmdd"),勤怠台帳!$P$7:$P$506,0)),""))</f>
        <v/>
      </c>
      <c r="F16" s="22" t="str">
        <f>IF(NOT(AND($G$5&lt;&gt;"",9&lt;=DAY(EOMONTH($G$5,0)))),"",IFERROR(INDEX(勤怠台帳!$I$7:$I$506,MATCH($B$6&amp;"-"&amp;TEXT(DATE(YEAR($G$5),MONTH($G$5),9),"yyyymmdd"),勤怠台帳!$P$7:$P$506,0)),""))</f>
        <v/>
      </c>
      <c r="G16" s="22" t="str">
        <f>IF(NOT(AND($G$5&lt;&gt;"",9&lt;=DAY(EOMONTH($G$5,0)))),"",IFERROR(INDEX(勤怠台帳!$K$7:$K$506,MATCH($B$6&amp;"-"&amp;TEXT(DATE(YEAR($G$5),MONTH($G$5),9),"yyyymmdd"),勤怠台帳!$P$7:$P$506,0)),""))</f>
        <v/>
      </c>
      <c r="H16" s="22" t="str">
        <f>IF(NOT(AND($G$5&lt;&gt;"",9&lt;=DAY(EOMONTH($G$5,0)))),"",IFERROR(INDEX(勤怠台帳!$L$7:$L$506,MATCH($B$6&amp;"-"&amp;TEXT(DATE(YEAR($G$5),MONTH($G$5),9),"yyyymmdd"),勤怠台帳!$P$7:$P$506,0)),""))</f>
        <v/>
      </c>
      <c r="I16" s="22" t="str">
        <f>IF(NOT(AND($G$5&lt;&gt;"",9&lt;=DAY(EOMONTH($G$5,0)))),"",IFERROR(INDEX(勤怠台帳!$M$7:$M$506,MATCH($B$6&amp;"-"&amp;TEXT(DATE(YEAR($G$5),MONTH($G$5),9),"yyyymmdd"),勤怠台帳!$P$7:$P$506,0)),""))</f>
        <v/>
      </c>
      <c r="J16" s="19" t="str">
        <f>IF(NOT(AND($G$5&lt;&gt;"",9&lt;=DAY(EOMONTH($G$5,0)))),"",IFERROR(INDEX(勤怠台帳!$N$7:$N$506,MATCH($B$6&amp;"-"&amp;TEXT(DATE(YEAR($G$5),MONTH($G$5),9),"yyyymmdd"),勤怠台帳!$P$7:$P$506,0)),"")&amp;"")</f>
        <v/>
      </c>
      <c r="K16" s="23" t="str">
        <f>IF(NOT(AND($G$5&lt;&gt;"",9&lt;=DAY(EOMONTH($G$5,0)))),"",IFERROR(INDEX(勤怠台帳!$R$7:$R$506,MATCH($B$6&amp;"-"&amp;TEXT(DATE(YEAR($G$5),MONTH($G$5),9),"yyyymmdd"),勤怠台帳!$P$7:$P$506,0)),"")&amp;"")</f>
        <v/>
      </c>
    </row>
    <row r="17" spans="1:11" ht="17.25" x14ac:dyDescent="0.25">
      <c r="A17" s="19" t="str">
        <f>IF(AND($G$5&lt;&gt;"",10&lt;=DAY(EOMONTH($G$5,0))),10,"")</f>
        <v/>
      </c>
      <c r="B17" s="19" t="str">
        <f>IF(AND($G$5&lt;&gt;"",10&lt;=DAY(EOMONTH($G$5,0))),CHOOSE(WEEKDAY(DATE(YEAR($G$5),MONTH($G$5),10)),"日","月","火","水","木","金","土"),"")</f>
        <v/>
      </c>
      <c r="C17" s="20" t="str">
        <f>IF(NOT(AND($G$5&lt;&gt;"",10&lt;=DAY(EOMONTH($G$5,0)))),"",IFERROR(INDEX(勤怠台帳!$E$7:$E$506,MATCH($B$6&amp;"-"&amp;TEXT(DATE(YEAR($G$5),MONTH($G$5),10),"yyyymmdd"),勤怠台帳!$P$7:$P$506,0)),""))</f>
        <v/>
      </c>
      <c r="D17" s="20" t="str">
        <f>IF(NOT(AND($G$5&lt;&gt;"",10&lt;=DAY(EOMONTH($G$5,0)))),"",IFERROR(INDEX(勤怠台帳!$F$7:$F$506,MATCH($B$6&amp;"-"&amp;TEXT(DATE(YEAR($G$5),MONTH($G$5),10),"yyyymmdd"),勤怠台帳!$P$7:$P$506,0)),""))</f>
        <v/>
      </c>
      <c r="E17" s="21" t="str">
        <f>IF(NOT(AND($G$5&lt;&gt;"",10&lt;=DAY(EOMONTH($G$5,0)))),"",IFERROR(INDEX(勤怠台帳!$G$7:$G$506,MATCH($B$6&amp;"-"&amp;TEXT(DATE(YEAR($G$5),MONTH($G$5),10),"yyyymmdd"),勤怠台帳!$P$7:$P$506,0)),""))</f>
        <v/>
      </c>
      <c r="F17" s="22" t="str">
        <f>IF(NOT(AND($G$5&lt;&gt;"",10&lt;=DAY(EOMONTH($G$5,0)))),"",IFERROR(INDEX(勤怠台帳!$I$7:$I$506,MATCH($B$6&amp;"-"&amp;TEXT(DATE(YEAR($G$5),MONTH($G$5),10),"yyyymmdd"),勤怠台帳!$P$7:$P$506,0)),""))</f>
        <v/>
      </c>
      <c r="G17" s="22" t="str">
        <f>IF(NOT(AND($G$5&lt;&gt;"",10&lt;=DAY(EOMONTH($G$5,0)))),"",IFERROR(INDEX(勤怠台帳!$K$7:$K$506,MATCH($B$6&amp;"-"&amp;TEXT(DATE(YEAR($G$5),MONTH($G$5),10),"yyyymmdd"),勤怠台帳!$P$7:$P$506,0)),""))</f>
        <v/>
      </c>
      <c r="H17" s="22" t="str">
        <f>IF(NOT(AND($G$5&lt;&gt;"",10&lt;=DAY(EOMONTH($G$5,0)))),"",IFERROR(INDEX(勤怠台帳!$L$7:$L$506,MATCH($B$6&amp;"-"&amp;TEXT(DATE(YEAR($G$5),MONTH($G$5),10),"yyyymmdd"),勤怠台帳!$P$7:$P$506,0)),""))</f>
        <v/>
      </c>
      <c r="I17" s="22" t="str">
        <f>IF(NOT(AND($G$5&lt;&gt;"",10&lt;=DAY(EOMONTH($G$5,0)))),"",IFERROR(INDEX(勤怠台帳!$M$7:$M$506,MATCH($B$6&amp;"-"&amp;TEXT(DATE(YEAR($G$5),MONTH($G$5),10),"yyyymmdd"),勤怠台帳!$P$7:$P$506,0)),""))</f>
        <v/>
      </c>
      <c r="J17" s="19" t="str">
        <f>IF(NOT(AND($G$5&lt;&gt;"",10&lt;=DAY(EOMONTH($G$5,0)))),"",IFERROR(INDEX(勤怠台帳!$N$7:$N$506,MATCH($B$6&amp;"-"&amp;TEXT(DATE(YEAR($G$5),MONTH($G$5),10),"yyyymmdd"),勤怠台帳!$P$7:$P$506,0)),"")&amp;"")</f>
        <v/>
      </c>
      <c r="K17" s="23" t="str">
        <f>IF(NOT(AND($G$5&lt;&gt;"",10&lt;=DAY(EOMONTH($G$5,0)))),"",IFERROR(INDEX(勤怠台帳!$R$7:$R$506,MATCH($B$6&amp;"-"&amp;TEXT(DATE(YEAR($G$5),MONTH($G$5),10),"yyyymmdd"),勤怠台帳!$P$7:$P$506,0)),"")&amp;"")</f>
        <v/>
      </c>
    </row>
    <row r="18" spans="1:11" ht="17.25" x14ac:dyDescent="0.25">
      <c r="A18" s="19" t="str">
        <f>IF(AND($G$5&lt;&gt;"",11&lt;=DAY(EOMONTH($G$5,0))),11,"")</f>
        <v/>
      </c>
      <c r="B18" s="19" t="str">
        <f>IF(AND($G$5&lt;&gt;"",11&lt;=DAY(EOMONTH($G$5,0))),CHOOSE(WEEKDAY(DATE(YEAR($G$5),MONTH($G$5),11)),"日","月","火","水","木","金","土"),"")</f>
        <v/>
      </c>
      <c r="C18" s="20" t="str">
        <f>IF(NOT(AND($G$5&lt;&gt;"",11&lt;=DAY(EOMONTH($G$5,0)))),"",IFERROR(INDEX(勤怠台帳!$E$7:$E$506,MATCH($B$6&amp;"-"&amp;TEXT(DATE(YEAR($G$5),MONTH($G$5),11),"yyyymmdd"),勤怠台帳!$P$7:$P$506,0)),""))</f>
        <v/>
      </c>
      <c r="D18" s="20" t="str">
        <f>IF(NOT(AND($G$5&lt;&gt;"",11&lt;=DAY(EOMONTH($G$5,0)))),"",IFERROR(INDEX(勤怠台帳!$F$7:$F$506,MATCH($B$6&amp;"-"&amp;TEXT(DATE(YEAR($G$5),MONTH($G$5),11),"yyyymmdd"),勤怠台帳!$P$7:$P$506,0)),""))</f>
        <v/>
      </c>
      <c r="E18" s="21" t="str">
        <f>IF(NOT(AND($G$5&lt;&gt;"",11&lt;=DAY(EOMONTH($G$5,0)))),"",IFERROR(INDEX(勤怠台帳!$G$7:$G$506,MATCH($B$6&amp;"-"&amp;TEXT(DATE(YEAR($G$5),MONTH($G$5),11),"yyyymmdd"),勤怠台帳!$P$7:$P$506,0)),""))</f>
        <v/>
      </c>
      <c r="F18" s="22" t="str">
        <f>IF(NOT(AND($G$5&lt;&gt;"",11&lt;=DAY(EOMONTH($G$5,0)))),"",IFERROR(INDEX(勤怠台帳!$I$7:$I$506,MATCH($B$6&amp;"-"&amp;TEXT(DATE(YEAR($G$5),MONTH($G$5),11),"yyyymmdd"),勤怠台帳!$P$7:$P$506,0)),""))</f>
        <v/>
      </c>
      <c r="G18" s="22" t="str">
        <f>IF(NOT(AND($G$5&lt;&gt;"",11&lt;=DAY(EOMONTH($G$5,0)))),"",IFERROR(INDEX(勤怠台帳!$K$7:$K$506,MATCH($B$6&amp;"-"&amp;TEXT(DATE(YEAR($G$5),MONTH($G$5),11),"yyyymmdd"),勤怠台帳!$P$7:$P$506,0)),""))</f>
        <v/>
      </c>
      <c r="H18" s="22" t="str">
        <f>IF(NOT(AND($G$5&lt;&gt;"",11&lt;=DAY(EOMONTH($G$5,0)))),"",IFERROR(INDEX(勤怠台帳!$L$7:$L$506,MATCH($B$6&amp;"-"&amp;TEXT(DATE(YEAR($G$5),MONTH($G$5),11),"yyyymmdd"),勤怠台帳!$P$7:$P$506,0)),""))</f>
        <v/>
      </c>
      <c r="I18" s="22" t="str">
        <f>IF(NOT(AND($G$5&lt;&gt;"",11&lt;=DAY(EOMONTH($G$5,0)))),"",IFERROR(INDEX(勤怠台帳!$M$7:$M$506,MATCH($B$6&amp;"-"&amp;TEXT(DATE(YEAR($G$5),MONTH($G$5),11),"yyyymmdd"),勤怠台帳!$P$7:$P$506,0)),""))</f>
        <v/>
      </c>
      <c r="J18" s="19" t="str">
        <f>IF(NOT(AND($G$5&lt;&gt;"",11&lt;=DAY(EOMONTH($G$5,0)))),"",IFERROR(INDEX(勤怠台帳!$N$7:$N$506,MATCH($B$6&amp;"-"&amp;TEXT(DATE(YEAR($G$5),MONTH($G$5),11),"yyyymmdd"),勤怠台帳!$P$7:$P$506,0)),"")&amp;"")</f>
        <v/>
      </c>
      <c r="K18" s="23" t="str">
        <f>IF(NOT(AND($G$5&lt;&gt;"",11&lt;=DAY(EOMONTH($G$5,0)))),"",IFERROR(INDEX(勤怠台帳!$R$7:$R$506,MATCH($B$6&amp;"-"&amp;TEXT(DATE(YEAR($G$5),MONTH($G$5),11),"yyyymmdd"),勤怠台帳!$P$7:$P$506,0)),"")&amp;"")</f>
        <v/>
      </c>
    </row>
    <row r="19" spans="1:11" ht="17.25" x14ac:dyDescent="0.25">
      <c r="A19" s="19" t="str">
        <f>IF(AND($G$5&lt;&gt;"",12&lt;=DAY(EOMONTH($G$5,0))),12,"")</f>
        <v/>
      </c>
      <c r="B19" s="19" t="str">
        <f>IF(AND($G$5&lt;&gt;"",12&lt;=DAY(EOMONTH($G$5,0))),CHOOSE(WEEKDAY(DATE(YEAR($G$5),MONTH($G$5),12)),"日","月","火","水","木","金","土"),"")</f>
        <v/>
      </c>
      <c r="C19" s="20" t="str">
        <f>IF(NOT(AND($G$5&lt;&gt;"",12&lt;=DAY(EOMONTH($G$5,0)))),"",IFERROR(INDEX(勤怠台帳!$E$7:$E$506,MATCH($B$6&amp;"-"&amp;TEXT(DATE(YEAR($G$5),MONTH($G$5),12),"yyyymmdd"),勤怠台帳!$P$7:$P$506,0)),""))</f>
        <v/>
      </c>
      <c r="D19" s="20" t="str">
        <f>IF(NOT(AND($G$5&lt;&gt;"",12&lt;=DAY(EOMONTH($G$5,0)))),"",IFERROR(INDEX(勤怠台帳!$F$7:$F$506,MATCH($B$6&amp;"-"&amp;TEXT(DATE(YEAR($G$5),MONTH($G$5),12),"yyyymmdd"),勤怠台帳!$P$7:$P$506,0)),""))</f>
        <v/>
      </c>
      <c r="E19" s="21" t="str">
        <f>IF(NOT(AND($G$5&lt;&gt;"",12&lt;=DAY(EOMONTH($G$5,0)))),"",IFERROR(INDEX(勤怠台帳!$G$7:$G$506,MATCH($B$6&amp;"-"&amp;TEXT(DATE(YEAR($G$5),MONTH($G$5),12),"yyyymmdd"),勤怠台帳!$P$7:$P$506,0)),""))</f>
        <v/>
      </c>
      <c r="F19" s="22" t="str">
        <f>IF(NOT(AND($G$5&lt;&gt;"",12&lt;=DAY(EOMONTH($G$5,0)))),"",IFERROR(INDEX(勤怠台帳!$I$7:$I$506,MATCH($B$6&amp;"-"&amp;TEXT(DATE(YEAR($G$5),MONTH($G$5),12),"yyyymmdd"),勤怠台帳!$P$7:$P$506,0)),""))</f>
        <v/>
      </c>
      <c r="G19" s="22" t="str">
        <f>IF(NOT(AND($G$5&lt;&gt;"",12&lt;=DAY(EOMONTH($G$5,0)))),"",IFERROR(INDEX(勤怠台帳!$K$7:$K$506,MATCH($B$6&amp;"-"&amp;TEXT(DATE(YEAR($G$5),MONTH($G$5),12),"yyyymmdd"),勤怠台帳!$P$7:$P$506,0)),""))</f>
        <v/>
      </c>
      <c r="H19" s="22" t="str">
        <f>IF(NOT(AND($G$5&lt;&gt;"",12&lt;=DAY(EOMONTH($G$5,0)))),"",IFERROR(INDEX(勤怠台帳!$L$7:$L$506,MATCH($B$6&amp;"-"&amp;TEXT(DATE(YEAR($G$5),MONTH($G$5),12),"yyyymmdd"),勤怠台帳!$P$7:$P$506,0)),""))</f>
        <v/>
      </c>
      <c r="I19" s="22" t="str">
        <f>IF(NOT(AND($G$5&lt;&gt;"",12&lt;=DAY(EOMONTH($G$5,0)))),"",IFERROR(INDEX(勤怠台帳!$M$7:$M$506,MATCH($B$6&amp;"-"&amp;TEXT(DATE(YEAR($G$5),MONTH($G$5),12),"yyyymmdd"),勤怠台帳!$P$7:$P$506,0)),""))</f>
        <v/>
      </c>
      <c r="J19" s="19" t="str">
        <f>IF(NOT(AND($G$5&lt;&gt;"",12&lt;=DAY(EOMONTH($G$5,0)))),"",IFERROR(INDEX(勤怠台帳!$N$7:$N$506,MATCH($B$6&amp;"-"&amp;TEXT(DATE(YEAR($G$5),MONTH($G$5),12),"yyyymmdd"),勤怠台帳!$P$7:$P$506,0)),"")&amp;"")</f>
        <v/>
      </c>
      <c r="K19" s="23" t="str">
        <f>IF(NOT(AND($G$5&lt;&gt;"",12&lt;=DAY(EOMONTH($G$5,0)))),"",IFERROR(INDEX(勤怠台帳!$R$7:$R$506,MATCH($B$6&amp;"-"&amp;TEXT(DATE(YEAR($G$5),MONTH($G$5),12),"yyyymmdd"),勤怠台帳!$P$7:$P$506,0)),"")&amp;"")</f>
        <v/>
      </c>
    </row>
    <row r="20" spans="1:11" ht="17.25" x14ac:dyDescent="0.25">
      <c r="A20" s="19" t="str">
        <f>IF(AND($G$5&lt;&gt;"",13&lt;=DAY(EOMONTH($G$5,0))),13,"")</f>
        <v/>
      </c>
      <c r="B20" s="19" t="str">
        <f>IF(AND($G$5&lt;&gt;"",13&lt;=DAY(EOMONTH($G$5,0))),CHOOSE(WEEKDAY(DATE(YEAR($G$5),MONTH($G$5),13)),"日","月","火","水","木","金","土"),"")</f>
        <v/>
      </c>
      <c r="C20" s="20" t="str">
        <f>IF(NOT(AND($G$5&lt;&gt;"",13&lt;=DAY(EOMONTH($G$5,0)))),"",IFERROR(INDEX(勤怠台帳!$E$7:$E$506,MATCH($B$6&amp;"-"&amp;TEXT(DATE(YEAR($G$5),MONTH($G$5),13),"yyyymmdd"),勤怠台帳!$P$7:$P$506,0)),""))</f>
        <v/>
      </c>
      <c r="D20" s="20" t="str">
        <f>IF(NOT(AND($G$5&lt;&gt;"",13&lt;=DAY(EOMONTH($G$5,0)))),"",IFERROR(INDEX(勤怠台帳!$F$7:$F$506,MATCH($B$6&amp;"-"&amp;TEXT(DATE(YEAR($G$5),MONTH($G$5),13),"yyyymmdd"),勤怠台帳!$P$7:$P$506,0)),""))</f>
        <v/>
      </c>
      <c r="E20" s="21" t="str">
        <f>IF(NOT(AND($G$5&lt;&gt;"",13&lt;=DAY(EOMONTH($G$5,0)))),"",IFERROR(INDEX(勤怠台帳!$G$7:$G$506,MATCH($B$6&amp;"-"&amp;TEXT(DATE(YEAR($G$5),MONTH($G$5),13),"yyyymmdd"),勤怠台帳!$P$7:$P$506,0)),""))</f>
        <v/>
      </c>
      <c r="F20" s="22" t="str">
        <f>IF(NOT(AND($G$5&lt;&gt;"",13&lt;=DAY(EOMONTH($G$5,0)))),"",IFERROR(INDEX(勤怠台帳!$I$7:$I$506,MATCH($B$6&amp;"-"&amp;TEXT(DATE(YEAR($G$5),MONTH($G$5),13),"yyyymmdd"),勤怠台帳!$P$7:$P$506,0)),""))</f>
        <v/>
      </c>
      <c r="G20" s="22" t="str">
        <f>IF(NOT(AND($G$5&lt;&gt;"",13&lt;=DAY(EOMONTH($G$5,0)))),"",IFERROR(INDEX(勤怠台帳!$K$7:$K$506,MATCH($B$6&amp;"-"&amp;TEXT(DATE(YEAR($G$5),MONTH($G$5),13),"yyyymmdd"),勤怠台帳!$P$7:$P$506,0)),""))</f>
        <v/>
      </c>
      <c r="H20" s="22" t="str">
        <f>IF(NOT(AND($G$5&lt;&gt;"",13&lt;=DAY(EOMONTH($G$5,0)))),"",IFERROR(INDEX(勤怠台帳!$L$7:$L$506,MATCH($B$6&amp;"-"&amp;TEXT(DATE(YEAR($G$5),MONTH($G$5),13),"yyyymmdd"),勤怠台帳!$P$7:$P$506,0)),""))</f>
        <v/>
      </c>
      <c r="I20" s="22" t="str">
        <f>IF(NOT(AND($G$5&lt;&gt;"",13&lt;=DAY(EOMONTH($G$5,0)))),"",IFERROR(INDEX(勤怠台帳!$M$7:$M$506,MATCH($B$6&amp;"-"&amp;TEXT(DATE(YEAR($G$5),MONTH($G$5),13),"yyyymmdd"),勤怠台帳!$P$7:$P$506,0)),""))</f>
        <v/>
      </c>
      <c r="J20" s="19" t="str">
        <f>IF(NOT(AND($G$5&lt;&gt;"",13&lt;=DAY(EOMONTH($G$5,0)))),"",IFERROR(INDEX(勤怠台帳!$N$7:$N$506,MATCH($B$6&amp;"-"&amp;TEXT(DATE(YEAR($G$5),MONTH($G$5),13),"yyyymmdd"),勤怠台帳!$P$7:$P$506,0)),"")&amp;"")</f>
        <v/>
      </c>
      <c r="K20" s="23" t="str">
        <f>IF(NOT(AND($G$5&lt;&gt;"",13&lt;=DAY(EOMONTH($G$5,0)))),"",IFERROR(INDEX(勤怠台帳!$R$7:$R$506,MATCH($B$6&amp;"-"&amp;TEXT(DATE(YEAR($G$5),MONTH($G$5),13),"yyyymmdd"),勤怠台帳!$P$7:$P$506,0)),"")&amp;"")</f>
        <v/>
      </c>
    </row>
    <row r="21" spans="1:11" ht="17.25" x14ac:dyDescent="0.25">
      <c r="A21" s="19" t="str">
        <f>IF(AND($G$5&lt;&gt;"",14&lt;=DAY(EOMONTH($G$5,0))),14,"")</f>
        <v/>
      </c>
      <c r="B21" s="19" t="str">
        <f>IF(AND($G$5&lt;&gt;"",14&lt;=DAY(EOMONTH($G$5,0))),CHOOSE(WEEKDAY(DATE(YEAR($G$5),MONTH($G$5),14)),"日","月","火","水","木","金","土"),"")</f>
        <v/>
      </c>
      <c r="C21" s="20" t="str">
        <f>IF(NOT(AND($G$5&lt;&gt;"",14&lt;=DAY(EOMONTH($G$5,0)))),"",IFERROR(INDEX(勤怠台帳!$E$7:$E$506,MATCH($B$6&amp;"-"&amp;TEXT(DATE(YEAR($G$5),MONTH($G$5),14),"yyyymmdd"),勤怠台帳!$P$7:$P$506,0)),""))</f>
        <v/>
      </c>
      <c r="D21" s="20" t="str">
        <f>IF(NOT(AND($G$5&lt;&gt;"",14&lt;=DAY(EOMONTH($G$5,0)))),"",IFERROR(INDEX(勤怠台帳!$F$7:$F$506,MATCH($B$6&amp;"-"&amp;TEXT(DATE(YEAR($G$5),MONTH($G$5),14),"yyyymmdd"),勤怠台帳!$P$7:$P$506,0)),""))</f>
        <v/>
      </c>
      <c r="E21" s="21" t="str">
        <f>IF(NOT(AND($G$5&lt;&gt;"",14&lt;=DAY(EOMONTH($G$5,0)))),"",IFERROR(INDEX(勤怠台帳!$G$7:$G$506,MATCH($B$6&amp;"-"&amp;TEXT(DATE(YEAR($G$5),MONTH($G$5),14),"yyyymmdd"),勤怠台帳!$P$7:$P$506,0)),""))</f>
        <v/>
      </c>
      <c r="F21" s="22" t="str">
        <f>IF(NOT(AND($G$5&lt;&gt;"",14&lt;=DAY(EOMONTH($G$5,0)))),"",IFERROR(INDEX(勤怠台帳!$I$7:$I$506,MATCH($B$6&amp;"-"&amp;TEXT(DATE(YEAR($G$5),MONTH($G$5),14),"yyyymmdd"),勤怠台帳!$P$7:$P$506,0)),""))</f>
        <v/>
      </c>
      <c r="G21" s="22" t="str">
        <f>IF(NOT(AND($G$5&lt;&gt;"",14&lt;=DAY(EOMONTH($G$5,0)))),"",IFERROR(INDEX(勤怠台帳!$K$7:$K$506,MATCH($B$6&amp;"-"&amp;TEXT(DATE(YEAR($G$5),MONTH($G$5),14),"yyyymmdd"),勤怠台帳!$P$7:$P$506,0)),""))</f>
        <v/>
      </c>
      <c r="H21" s="22" t="str">
        <f>IF(NOT(AND($G$5&lt;&gt;"",14&lt;=DAY(EOMONTH($G$5,0)))),"",IFERROR(INDEX(勤怠台帳!$L$7:$L$506,MATCH($B$6&amp;"-"&amp;TEXT(DATE(YEAR($G$5),MONTH($G$5),14),"yyyymmdd"),勤怠台帳!$P$7:$P$506,0)),""))</f>
        <v/>
      </c>
      <c r="I21" s="22" t="str">
        <f>IF(NOT(AND($G$5&lt;&gt;"",14&lt;=DAY(EOMONTH($G$5,0)))),"",IFERROR(INDEX(勤怠台帳!$M$7:$M$506,MATCH($B$6&amp;"-"&amp;TEXT(DATE(YEAR($G$5),MONTH($G$5),14),"yyyymmdd"),勤怠台帳!$P$7:$P$506,0)),""))</f>
        <v/>
      </c>
      <c r="J21" s="19" t="str">
        <f>IF(NOT(AND($G$5&lt;&gt;"",14&lt;=DAY(EOMONTH($G$5,0)))),"",IFERROR(INDEX(勤怠台帳!$N$7:$N$506,MATCH($B$6&amp;"-"&amp;TEXT(DATE(YEAR($G$5),MONTH($G$5),14),"yyyymmdd"),勤怠台帳!$P$7:$P$506,0)),"")&amp;"")</f>
        <v/>
      </c>
      <c r="K21" s="23" t="str">
        <f>IF(NOT(AND($G$5&lt;&gt;"",14&lt;=DAY(EOMONTH($G$5,0)))),"",IFERROR(INDEX(勤怠台帳!$R$7:$R$506,MATCH($B$6&amp;"-"&amp;TEXT(DATE(YEAR($G$5),MONTH($G$5),14),"yyyymmdd"),勤怠台帳!$P$7:$P$506,0)),"")&amp;"")</f>
        <v/>
      </c>
    </row>
    <row r="22" spans="1:11" ht="17.25" x14ac:dyDescent="0.25">
      <c r="A22" s="19" t="str">
        <f>IF(AND($G$5&lt;&gt;"",15&lt;=DAY(EOMONTH($G$5,0))),15,"")</f>
        <v/>
      </c>
      <c r="B22" s="19" t="str">
        <f>IF(AND($G$5&lt;&gt;"",15&lt;=DAY(EOMONTH($G$5,0))),CHOOSE(WEEKDAY(DATE(YEAR($G$5),MONTH($G$5),15)),"日","月","火","水","木","金","土"),"")</f>
        <v/>
      </c>
      <c r="C22" s="20" t="str">
        <f>IF(NOT(AND($G$5&lt;&gt;"",15&lt;=DAY(EOMONTH($G$5,0)))),"",IFERROR(INDEX(勤怠台帳!$E$7:$E$506,MATCH($B$6&amp;"-"&amp;TEXT(DATE(YEAR($G$5),MONTH($G$5),15),"yyyymmdd"),勤怠台帳!$P$7:$P$506,0)),""))</f>
        <v/>
      </c>
      <c r="D22" s="20" t="str">
        <f>IF(NOT(AND($G$5&lt;&gt;"",15&lt;=DAY(EOMONTH($G$5,0)))),"",IFERROR(INDEX(勤怠台帳!$F$7:$F$506,MATCH($B$6&amp;"-"&amp;TEXT(DATE(YEAR($G$5),MONTH($G$5),15),"yyyymmdd"),勤怠台帳!$P$7:$P$506,0)),""))</f>
        <v/>
      </c>
      <c r="E22" s="21" t="str">
        <f>IF(NOT(AND($G$5&lt;&gt;"",15&lt;=DAY(EOMONTH($G$5,0)))),"",IFERROR(INDEX(勤怠台帳!$G$7:$G$506,MATCH($B$6&amp;"-"&amp;TEXT(DATE(YEAR($G$5),MONTH($G$5),15),"yyyymmdd"),勤怠台帳!$P$7:$P$506,0)),""))</f>
        <v/>
      </c>
      <c r="F22" s="22" t="str">
        <f>IF(NOT(AND($G$5&lt;&gt;"",15&lt;=DAY(EOMONTH($G$5,0)))),"",IFERROR(INDEX(勤怠台帳!$I$7:$I$506,MATCH($B$6&amp;"-"&amp;TEXT(DATE(YEAR($G$5),MONTH($G$5),15),"yyyymmdd"),勤怠台帳!$P$7:$P$506,0)),""))</f>
        <v/>
      </c>
      <c r="G22" s="22" t="str">
        <f>IF(NOT(AND($G$5&lt;&gt;"",15&lt;=DAY(EOMONTH($G$5,0)))),"",IFERROR(INDEX(勤怠台帳!$K$7:$K$506,MATCH($B$6&amp;"-"&amp;TEXT(DATE(YEAR($G$5),MONTH($G$5),15),"yyyymmdd"),勤怠台帳!$P$7:$P$506,0)),""))</f>
        <v/>
      </c>
      <c r="H22" s="22" t="str">
        <f>IF(NOT(AND($G$5&lt;&gt;"",15&lt;=DAY(EOMONTH($G$5,0)))),"",IFERROR(INDEX(勤怠台帳!$L$7:$L$506,MATCH($B$6&amp;"-"&amp;TEXT(DATE(YEAR($G$5),MONTH($G$5),15),"yyyymmdd"),勤怠台帳!$P$7:$P$506,0)),""))</f>
        <v/>
      </c>
      <c r="I22" s="22" t="str">
        <f>IF(NOT(AND($G$5&lt;&gt;"",15&lt;=DAY(EOMONTH($G$5,0)))),"",IFERROR(INDEX(勤怠台帳!$M$7:$M$506,MATCH($B$6&amp;"-"&amp;TEXT(DATE(YEAR($G$5),MONTH($G$5),15),"yyyymmdd"),勤怠台帳!$P$7:$P$506,0)),""))</f>
        <v/>
      </c>
      <c r="J22" s="19" t="str">
        <f>IF(NOT(AND($G$5&lt;&gt;"",15&lt;=DAY(EOMONTH($G$5,0)))),"",IFERROR(INDEX(勤怠台帳!$N$7:$N$506,MATCH($B$6&amp;"-"&amp;TEXT(DATE(YEAR($G$5),MONTH($G$5),15),"yyyymmdd"),勤怠台帳!$P$7:$P$506,0)),"")&amp;"")</f>
        <v/>
      </c>
      <c r="K22" s="23" t="str">
        <f>IF(NOT(AND($G$5&lt;&gt;"",15&lt;=DAY(EOMONTH($G$5,0)))),"",IFERROR(INDEX(勤怠台帳!$R$7:$R$506,MATCH($B$6&amp;"-"&amp;TEXT(DATE(YEAR($G$5),MONTH($G$5),15),"yyyymmdd"),勤怠台帳!$P$7:$P$506,0)),"")&amp;"")</f>
        <v/>
      </c>
    </row>
    <row r="23" spans="1:11" ht="17.25" x14ac:dyDescent="0.25">
      <c r="A23" s="19" t="str">
        <f>IF(AND($G$5&lt;&gt;"",16&lt;=DAY(EOMONTH($G$5,0))),16,"")</f>
        <v/>
      </c>
      <c r="B23" s="19" t="str">
        <f>IF(AND($G$5&lt;&gt;"",16&lt;=DAY(EOMONTH($G$5,0))),CHOOSE(WEEKDAY(DATE(YEAR($G$5),MONTH($G$5),16)),"日","月","火","水","木","金","土"),"")</f>
        <v/>
      </c>
      <c r="C23" s="20" t="str">
        <f>IF(NOT(AND($G$5&lt;&gt;"",16&lt;=DAY(EOMONTH($G$5,0)))),"",IFERROR(INDEX(勤怠台帳!$E$7:$E$506,MATCH($B$6&amp;"-"&amp;TEXT(DATE(YEAR($G$5),MONTH($G$5),16),"yyyymmdd"),勤怠台帳!$P$7:$P$506,0)),""))</f>
        <v/>
      </c>
      <c r="D23" s="20" t="str">
        <f>IF(NOT(AND($G$5&lt;&gt;"",16&lt;=DAY(EOMONTH($G$5,0)))),"",IFERROR(INDEX(勤怠台帳!$F$7:$F$506,MATCH($B$6&amp;"-"&amp;TEXT(DATE(YEAR($G$5),MONTH($G$5),16),"yyyymmdd"),勤怠台帳!$P$7:$P$506,0)),""))</f>
        <v/>
      </c>
      <c r="E23" s="21" t="str">
        <f>IF(NOT(AND($G$5&lt;&gt;"",16&lt;=DAY(EOMONTH($G$5,0)))),"",IFERROR(INDEX(勤怠台帳!$G$7:$G$506,MATCH($B$6&amp;"-"&amp;TEXT(DATE(YEAR($G$5),MONTH($G$5),16),"yyyymmdd"),勤怠台帳!$P$7:$P$506,0)),""))</f>
        <v/>
      </c>
      <c r="F23" s="22" t="str">
        <f>IF(NOT(AND($G$5&lt;&gt;"",16&lt;=DAY(EOMONTH($G$5,0)))),"",IFERROR(INDEX(勤怠台帳!$I$7:$I$506,MATCH($B$6&amp;"-"&amp;TEXT(DATE(YEAR($G$5),MONTH($G$5),16),"yyyymmdd"),勤怠台帳!$P$7:$P$506,0)),""))</f>
        <v/>
      </c>
      <c r="G23" s="22" t="str">
        <f>IF(NOT(AND($G$5&lt;&gt;"",16&lt;=DAY(EOMONTH($G$5,0)))),"",IFERROR(INDEX(勤怠台帳!$K$7:$K$506,MATCH($B$6&amp;"-"&amp;TEXT(DATE(YEAR($G$5),MONTH($G$5),16),"yyyymmdd"),勤怠台帳!$P$7:$P$506,0)),""))</f>
        <v/>
      </c>
      <c r="H23" s="22" t="str">
        <f>IF(NOT(AND($G$5&lt;&gt;"",16&lt;=DAY(EOMONTH($G$5,0)))),"",IFERROR(INDEX(勤怠台帳!$L$7:$L$506,MATCH($B$6&amp;"-"&amp;TEXT(DATE(YEAR($G$5),MONTH($G$5),16),"yyyymmdd"),勤怠台帳!$P$7:$P$506,0)),""))</f>
        <v/>
      </c>
      <c r="I23" s="22" t="str">
        <f>IF(NOT(AND($G$5&lt;&gt;"",16&lt;=DAY(EOMONTH($G$5,0)))),"",IFERROR(INDEX(勤怠台帳!$M$7:$M$506,MATCH($B$6&amp;"-"&amp;TEXT(DATE(YEAR($G$5),MONTH($G$5),16),"yyyymmdd"),勤怠台帳!$P$7:$P$506,0)),""))</f>
        <v/>
      </c>
      <c r="J23" s="19" t="str">
        <f>IF(NOT(AND($G$5&lt;&gt;"",16&lt;=DAY(EOMONTH($G$5,0)))),"",IFERROR(INDEX(勤怠台帳!$N$7:$N$506,MATCH($B$6&amp;"-"&amp;TEXT(DATE(YEAR($G$5),MONTH($G$5),16),"yyyymmdd"),勤怠台帳!$P$7:$P$506,0)),"")&amp;"")</f>
        <v/>
      </c>
      <c r="K23" s="23" t="str">
        <f>IF(NOT(AND($G$5&lt;&gt;"",16&lt;=DAY(EOMONTH($G$5,0)))),"",IFERROR(INDEX(勤怠台帳!$R$7:$R$506,MATCH($B$6&amp;"-"&amp;TEXT(DATE(YEAR($G$5),MONTH($G$5),16),"yyyymmdd"),勤怠台帳!$P$7:$P$506,0)),"")&amp;"")</f>
        <v/>
      </c>
    </row>
    <row r="24" spans="1:11" ht="17.25" x14ac:dyDescent="0.25">
      <c r="A24" s="19" t="str">
        <f>IF(AND($G$5&lt;&gt;"",17&lt;=DAY(EOMONTH($G$5,0))),17,"")</f>
        <v/>
      </c>
      <c r="B24" s="19" t="str">
        <f>IF(AND($G$5&lt;&gt;"",17&lt;=DAY(EOMONTH($G$5,0))),CHOOSE(WEEKDAY(DATE(YEAR($G$5),MONTH($G$5),17)),"日","月","火","水","木","金","土"),"")</f>
        <v/>
      </c>
      <c r="C24" s="20" t="str">
        <f>IF(NOT(AND($G$5&lt;&gt;"",17&lt;=DAY(EOMONTH($G$5,0)))),"",IFERROR(INDEX(勤怠台帳!$E$7:$E$506,MATCH($B$6&amp;"-"&amp;TEXT(DATE(YEAR($G$5),MONTH($G$5),17),"yyyymmdd"),勤怠台帳!$P$7:$P$506,0)),""))</f>
        <v/>
      </c>
      <c r="D24" s="20" t="str">
        <f>IF(NOT(AND($G$5&lt;&gt;"",17&lt;=DAY(EOMONTH($G$5,0)))),"",IFERROR(INDEX(勤怠台帳!$F$7:$F$506,MATCH($B$6&amp;"-"&amp;TEXT(DATE(YEAR($G$5),MONTH($G$5),17),"yyyymmdd"),勤怠台帳!$P$7:$P$506,0)),""))</f>
        <v/>
      </c>
      <c r="E24" s="21" t="str">
        <f>IF(NOT(AND($G$5&lt;&gt;"",17&lt;=DAY(EOMONTH($G$5,0)))),"",IFERROR(INDEX(勤怠台帳!$G$7:$G$506,MATCH($B$6&amp;"-"&amp;TEXT(DATE(YEAR($G$5),MONTH($G$5),17),"yyyymmdd"),勤怠台帳!$P$7:$P$506,0)),""))</f>
        <v/>
      </c>
      <c r="F24" s="22" t="str">
        <f>IF(NOT(AND($G$5&lt;&gt;"",17&lt;=DAY(EOMONTH($G$5,0)))),"",IFERROR(INDEX(勤怠台帳!$I$7:$I$506,MATCH($B$6&amp;"-"&amp;TEXT(DATE(YEAR($G$5),MONTH($G$5),17),"yyyymmdd"),勤怠台帳!$P$7:$P$506,0)),""))</f>
        <v/>
      </c>
      <c r="G24" s="22" t="str">
        <f>IF(NOT(AND($G$5&lt;&gt;"",17&lt;=DAY(EOMONTH($G$5,0)))),"",IFERROR(INDEX(勤怠台帳!$K$7:$K$506,MATCH($B$6&amp;"-"&amp;TEXT(DATE(YEAR($G$5),MONTH($G$5),17),"yyyymmdd"),勤怠台帳!$P$7:$P$506,0)),""))</f>
        <v/>
      </c>
      <c r="H24" s="22" t="str">
        <f>IF(NOT(AND($G$5&lt;&gt;"",17&lt;=DAY(EOMONTH($G$5,0)))),"",IFERROR(INDEX(勤怠台帳!$L$7:$L$506,MATCH($B$6&amp;"-"&amp;TEXT(DATE(YEAR($G$5),MONTH($G$5),17),"yyyymmdd"),勤怠台帳!$P$7:$P$506,0)),""))</f>
        <v/>
      </c>
      <c r="I24" s="22" t="str">
        <f>IF(NOT(AND($G$5&lt;&gt;"",17&lt;=DAY(EOMONTH($G$5,0)))),"",IFERROR(INDEX(勤怠台帳!$M$7:$M$506,MATCH($B$6&amp;"-"&amp;TEXT(DATE(YEAR($G$5),MONTH($G$5),17),"yyyymmdd"),勤怠台帳!$P$7:$P$506,0)),""))</f>
        <v/>
      </c>
      <c r="J24" s="19" t="str">
        <f>IF(NOT(AND($G$5&lt;&gt;"",17&lt;=DAY(EOMONTH($G$5,0)))),"",IFERROR(INDEX(勤怠台帳!$N$7:$N$506,MATCH($B$6&amp;"-"&amp;TEXT(DATE(YEAR($G$5),MONTH($G$5),17),"yyyymmdd"),勤怠台帳!$P$7:$P$506,0)),"")&amp;"")</f>
        <v/>
      </c>
      <c r="K24" s="23" t="str">
        <f>IF(NOT(AND($G$5&lt;&gt;"",17&lt;=DAY(EOMONTH($G$5,0)))),"",IFERROR(INDEX(勤怠台帳!$R$7:$R$506,MATCH($B$6&amp;"-"&amp;TEXT(DATE(YEAR($G$5),MONTH($G$5),17),"yyyymmdd"),勤怠台帳!$P$7:$P$506,0)),"")&amp;"")</f>
        <v/>
      </c>
    </row>
    <row r="25" spans="1:11" ht="17.25" x14ac:dyDescent="0.25">
      <c r="A25" s="19" t="str">
        <f>IF(AND($G$5&lt;&gt;"",18&lt;=DAY(EOMONTH($G$5,0))),18,"")</f>
        <v/>
      </c>
      <c r="B25" s="19" t="str">
        <f>IF(AND($G$5&lt;&gt;"",18&lt;=DAY(EOMONTH($G$5,0))),CHOOSE(WEEKDAY(DATE(YEAR($G$5),MONTH($G$5),18)),"日","月","火","水","木","金","土"),"")</f>
        <v/>
      </c>
      <c r="C25" s="20" t="str">
        <f>IF(NOT(AND($G$5&lt;&gt;"",18&lt;=DAY(EOMONTH($G$5,0)))),"",IFERROR(INDEX(勤怠台帳!$E$7:$E$506,MATCH($B$6&amp;"-"&amp;TEXT(DATE(YEAR($G$5),MONTH($G$5),18),"yyyymmdd"),勤怠台帳!$P$7:$P$506,0)),""))</f>
        <v/>
      </c>
      <c r="D25" s="20" t="str">
        <f>IF(NOT(AND($G$5&lt;&gt;"",18&lt;=DAY(EOMONTH($G$5,0)))),"",IFERROR(INDEX(勤怠台帳!$F$7:$F$506,MATCH($B$6&amp;"-"&amp;TEXT(DATE(YEAR($G$5),MONTH($G$5),18),"yyyymmdd"),勤怠台帳!$P$7:$P$506,0)),""))</f>
        <v/>
      </c>
      <c r="E25" s="21" t="str">
        <f>IF(NOT(AND($G$5&lt;&gt;"",18&lt;=DAY(EOMONTH($G$5,0)))),"",IFERROR(INDEX(勤怠台帳!$G$7:$G$506,MATCH($B$6&amp;"-"&amp;TEXT(DATE(YEAR($G$5),MONTH($G$5),18),"yyyymmdd"),勤怠台帳!$P$7:$P$506,0)),""))</f>
        <v/>
      </c>
      <c r="F25" s="22" t="str">
        <f>IF(NOT(AND($G$5&lt;&gt;"",18&lt;=DAY(EOMONTH($G$5,0)))),"",IFERROR(INDEX(勤怠台帳!$I$7:$I$506,MATCH($B$6&amp;"-"&amp;TEXT(DATE(YEAR($G$5),MONTH($G$5),18),"yyyymmdd"),勤怠台帳!$P$7:$P$506,0)),""))</f>
        <v/>
      </c>
      <c r="G25" s="22" t="str">
        <f>IF(NOT(AND($G$5&lt;&gt;"",18&lt;=DAY(EOMONTH($G$5,0)))),"",IFERROR(INDEX(勤怠台帳!$K$7:$K$506,MATCH($B$6&amp;"-"&amp;TEXT(DATE(YEAR($G$5),MONTH($G$5),18),"yyyymmdd"),勤怠台帳!$P$7:$P$506,0)),""))</f>
        <v/>
      </c>
      <c r="H25" s="22" t="str">
        <f>IF(NOT(AND($G$5&lt;&gt;"",18&lt;=DAY(EOMONTH($G$5,0)))),"",IFERROR(INDEX(勤怠台帳!$L$7:$L$506,MATCH($B$6&amp;"-"&amp;TEXT(DATE(YEAR($G$5),MONTH($G$5),18),"yyyymmdd"),勤怠台帳!$P$7:$P$506,0)),""))</f>
        <v/>
      </c>
      <c r="I25" s="22" t="str">
        <f>IF(NOT(AND($G$5&lt;&gt;"",18&lt;=DAY(EOMONTH($G$5,0)))),"",IFERROR(INDEX(勤怠台帳!$M$7:$M$506,MATCH($B$6&amp;"-"&amp;TEXT(DATE(YEAR($G$5),MONTH($G$5),18),"yyyymmdd"),勤怠台帳!$P$7:$P$506,0)),""))</f>
        <v/>
      </c>
      <c r="J25" s="19" t="str">
        <f>IF(NOT(AND($G$5&lt;&gt;"",18&lt;=DAY(EOMONTH($G$5,0)))),"",IFERROR(INDEX(勤怠台帳!$N$7:$N$506,MATCH($B$6&amp;"-"&amp;TEXT(DATE(YEAR($G$5),MONTH($G$5),18),"yyyymmdd"),勤怠台帳!$P$7:$P$506,0)),"")&amp;"")</f>
        <v/>
      </c>
      <c r="K25" s="23" t="str">
        <f>IF(NOT(AND($G$5&lt;&gt;"",18&lt;=DAY(EOMONTH($G$5,0)))),"",IFERROR(INDEX(勤怠台帳!$R$7:$R$506,MATCH($B$6&amp;"-"&amp;TEXT(DATE(YEAR($G$5),MONTH($G$5),18),"yyyymmdd"),勤怠台帳!$P$7:$P$506,0)),"")&amp;"")</f>
        <v/>
      </c>
    </row>
    <row r="26" spans="1:11" ht="17.25" x14ac:dyDescent="0.25">
      <c r="A26" s="19" t="str">
        <f>IF(AND($G$5&lt;&gt;"",19&lt;=DAY(EOMONTH($G$5,0))),19,"")</f>
        <v/>
      </c>
      <c r="B26" s="19" t="str">
        <f>IF(AND($G$5&lt;&gt;"",19&lt;=DAY(EOMONTH($G$5,0))),CHOOSE(WEEKDAY(DATE(YEAR($G$5),MONTH($G$5),19)),"日","月","火","水","木","金","土"),"")</f>
        <v/>
      </c>
      <c r="C26" s="20" t="str">
        <f>IF(NOT(AND($G$5&lt;&gt;"",19&lt;=DAY(EOMONTH($G$5,0)))),"",IFERROR(INDEX(勤怠台帳!$E$7:$E$506,MATCH($B$6&amp;"-"&amp;TEXT(DATE(YEAR($G$5),MONTH($G$5),19),"yyyymmdd"),勤怠台帳!$P$7:$P$506,0)),""))</f>
        <v/>
      </c>
      <c r="D26" s="20" t="str">
        <f>IF(NOT(AND($G$5&lt;&gt;"",19&lt;=DAY(EOMONTH($G$5,0)))),"",IFERROR(INDEX(勤怠台帳!$F$7:$F$506,MATCH($B$6&amp;"-"&amp;TEXT(DATE(YEAR($G$5),MONTH($G$5),19),"yyyymmdd"),勤怠台帳!$P$7:$P$506,0)),""))</f>
        <v/>
      </c>
      <c r="E26" s="21" t="str">
        <f>IF(NOT(AND($G$5&lt;&gt;"",19&lt;=DAY(EOMONTH($G$5,0)))),"",IFERROR(INDEX(勤怠台帳!$G$7:$G$506,MATCH($B$6&amp;"-"&amp;TEXT(DATE(YEAR($G$5),MONTH($G$5),19),"yyyymmdd"),勤怠台帳!$P$7:$P$506,0)),""))</f>
        <v/>
      </c>
      <c r="F26" s="22" t="str">
        <f>IF(NOT(AND($G$5&lt;&gt;"",19&lt;=DAY(EOMONTH($G$5,0)))),"",IFERROR(INDEX(勤怠台帳!$I$7:$I$506,MATCH($B$6&amp;"-"&amp;TEXT(DATE(YEAR($G$5),MONTH($G$5),19),"yyyymmdd"),勤怠台帳!$P$7:$P$506,0)),""))</f>
        <v/>
      </c>
      <c r="G26" s="22" t="str">
        <f>IF(NOT(AND($G$5&lt;&gt;"",19&lt;=DAY(EOMONTH($G$5,0)))),"",IFERROR(INDEX(勤怠台帳!$K$7:$K$506,MATCH($B$6&amp;"-"&amp;TEXT(DATE(YEAR($G$5),MONTH($G$5),19),"yyyymmdd"),勤怠台帳!$P$7:$P$506,0)),""))</f>
        <v/>
      </c>
      <c r="H26" s="22" t="str">
        <f>IF(NOT(AND($G$5&lt;&gt;"",19&lt;=DAY(EOMONTH($G$5,0)))),"",IFERROR(INDEX(勤怠台帳!$L$7:$L$506,MATCH($B$6&amp;"-"&amp;TEXT(DATE(YEAR($G$5),MONTH($G$5),19),"yyyymmdd"),勤怠台帳!$P$7:$P$506,0)),""))</f>
        <v/>
      </c>
      <c r="I26" s="22" t="str">
        <f>IF(NOT(AND($G$5&lt;&gt;"",19&lt;=DAY(EOMONTH($G$5,0)))),"",IFERROR(INDEX(勤怠台帳!$M$7:$M$506,MATCH($B$6&amp;"-"&amp;TEXT(DATE(YEAR($G$5),MONTH($G$5),19),"yyyymmdd"),勤怠台帳!$P$7:$P$506,0)),""))</f>
        <v/>
      </c>
      <c r="J26" s="19" t="str">
        <f>IF(NOT(AND($G$5&lt;&gt;"",19&lt;=DAY(EOMONTH($G$5,0)))),"",IFERROR(INDEX(勤怠台帳!$N$7:$N$506,MATCH($B$6&amp;"-"&amp;TEXT(DATE(YEAR($G$5),MONTH($G$5),19),"yyyymmdd"),勤怠台帳!$P$7:$P$506,0)),"")&amp;"")</f>
        <v/>
      </c>
      <c r="K26" s="23" t="str">
        <f>IF(NOT(AND($G$5&lt;&gt;"",19&lt;=DAY(EOMONTH($G$5,0)))),"",IFERROR(INDEX(勤怠台帳!$R$7:$R$506,MATCH($B$6&amp;"-"&amp;TEXT(DATE(YEAR($G$5),MONTH($G$5),19),"yyyymmdd"),勤怠台帳!$P$7:$P$506,0)),"")&amp;"")</f>
        <v/>
      </c>
    </row>
    <row r="27" spans="1:11" ht="17.25" x14ac:dyDescent="0.25">
      <c r="A27" s="19" t="str">
        <f>IF(AND($G$5&lt;&gt;"",20&lt;=DAY(EOMONTH($G$5,0))),20,"")</f>
        <v/>
      </c>
      <c r="B27" s="19" t="str">
        <f>IF(AND($G$5&lt;&gt;"",20&lt;=DAY(EOMONTH($G$5,0))),CHOOSE(WEEKDAY(DATE(YEAR($G$5),MONTH($G$5),20)),"日","月","火","水","木","金","土"),"")</f>
        <v/>
      </c>
      <c r="C27" s="20" t="str">
        <f>IF(NOT(AND($G$5&lt;&gt;"",20&lt;=DAY(EOMONTH($G$5,0)))),"",IFERROR(INDEX(勤怠台帳!$E$7:$E$506,MATCH($B$6&amp;"-"&amp;TEXT(DATE(YEAR($G$5),MONTH($G$5),20),"yyyymmdd"),勤怠台帳!$P$7:$P$506,0)),""))</f>
        <v/>
      </c>
      <c r="D27" s="20" t="str">
        <f>IF(NOT(AND($G$5&lt;&gt;"",20&lt;=DAY(EOMONTH($G$5,0)))),"",IFERROR(INDEX(勤怠台帳!$F$7:$F$506,MATCH($B$6&amp;"-"&amp;TEXT(DATE(YEAR($G$5),MONTH($G$5),20),"yyyymmdd"),勤怠台帳!$P$7:$P$506,0)),""))</f>
        <v/>
      </c>
      <c r="E27" s="21" t="str">
        <f>IF(NOT(AND($G$5&lt;&gt;"",20&lt;=DAY(EOMONTH($G$5,0)))),"",IFERROR(INDEX(勤怠台帳!$G$7:$G$506,MATCH($B$6&amp;"-"&amp;TEXT(DATE(YEAR($G$5),MONTH($G$5),20),"yyyymmdd"),勤怠台帳!$P$7:$P$506,0)),""))</f>
        <v/>
      </c>
      <c r="F27" s="22" t="str">
        <f>IF(NOT(AND($G$5&lt;&gt;"",20&lt;=DAY(EOMONTH($G$5,0)))),"",IFERROR(INDEX(勤怠台帳!$I$7:$I$506,MATCH($B$6&amp;"-"&amp;TEXT(DATE(YEAR($G$5),MONTH($G$5),20),"yyyymmdd"),勤怠台帳!$P$7:$P$506,0)),""))</f>
        <v/>
      </c>
      <c r="G27" s="22" t="str">
        <f>IF(NOT(AND($G$5&lt;&gt;"",20&lt;=DAY(EOMONTH($G$5,0)))),"",IFERROR(INDEX(勤怠台帳!$K$7:$K$506,MATCH($B$6&amp;"-"&amp;TEXT(DATE(YEAR($G$5),MONTH($G$5),20),"yyyymmdd"),勤怠台帳!$P$7:$P$506,0)),""))</f>
        <v/>
      </c>
      <c r="H27" s="22" t="str">
        <f>IF(NOT(AND($G$5&lt;&gt;"",20&lt;=DAY(EOMONTH($G$5,0)))),"",IFERROR(INDEX(勤怠台帳!$L$7:$L$506,MATCH($B$6&amp;"-"&amp;TEXT(DATE(YEAR($G$5),MONTH($G$5),20),"yyyymmdd"),勤怠台帳!$P$7:$P$506,0)),""))</f>
        <v/>
      </c>
      <c r="I27" s="22" t="str">
        <f>IF(NOT(AND($G$5&lt;&gt;"",20&lt;=DAY(EOMONTH($G$5,0)))),"",IFERROR(INDEX(勤怠台帳!$M$7:$M$506,MATCH($B$6&amp;"-"&amp;TEXT(DATE(YEAR($G$5),MONTH($G$5),20),"yyyymmdd"),勤怠台帳!$P$7:$P$506,0)),""))</f>
        <v/>
      </c>
      <c r="J27" s="19" t="str">
        <f>IF(NOT(AND($G$5&lt;&gt;"",20&lt;=DAY(EOMONTH($G$5,0)))),"",IFERROR(INDEX(勤怠台帳!$N$7:$N$506,MATCH($B$6&amp;"-"&amp;TEXT(DATE(YEAR($G$5),MONTH($G$5),20),"yyyymmdd"),勤怠台帳!$P$7:$P$506,0)),"")&amp;"")</f>
        <v/>
      </c>
      <c r="K27" s="23" t="str">
        <f>IF(NOT(AND($G$5&lt;&gt;"",20&lt;=DAY(EOMONTH($G$5,0)))),"",IFERROR(INDEX(勤怠台帳!$R$7:$R$506,MATCH($B$6&amp;"-"&amp;TEXT(DATE(YEAR($G$5),MONTH($G$5),20),"yyyymmdd"),勤怠台帳!$P$7:$P$506,0)),"")&amp;"")</f>
        <v/>
      </c>
    </row>
    <row r="28" spans="1:11" ht="17.25" x14ac:dyDescent="0.25">
      <c r="A28" s="19" t="str">
        <f>IF(AND($G$5&lt;&gt;"",21&lt;=DAY(EOMONTH($G$5,0))),21,"")</f>
        <v/>
      </c>
      <c r="B28" s="19" t="str">
        <f>IF(AND($G$5&lt;&gt;"",21&lt;=DAY(EOMONTH($G$5,0))),CHOOSE(WEEKDAY(DATE(YEAR($G$5),MONTH($G$5),21)),"日","月","火","水","木","金","土"),"")</f>
        <v/>
      </c>
      <c r="C28" s="20" t="str">
        <f>IF(NOT(AND($G$5&lt;&gt;"",21&lt;=DAY(EOMONTH($G$5,0)))),"",IFERROR(INDEX(勤怠台帳!$E$7:$E$506,MATCH($B$6&amp;"-"&amp;TEXT(DATE(YEAR($G$5),MONTH($G$5),21),"yyyymmdd"),勤怠台帳!$P$7:$P$506,0)),""))</f>
        <v/>
      </c>
      <c r="D28" s="20" t="str">
        <f>IF(NOT(AND($G$5&lt;&gt;"",21&lt;=DAY(EOMONTH($G$5,0)))),"",IFERROR(INDEX(勤怠台帳!$F$7:$F$506,MATCH($B$6&amp;"-"&amp;TEXT(DATE(YEAR($G$5),MONTH($G$5),21),"yyyymmdd"),勤怠台帳!$P$7:$P$506,0)),""))</f>
        <v/>
      </c>
      <c r="E28" s="21" t="str">
        <f>IF(NOT(AND($G$5&lt;&gt;"",21&lt;=DAY(EOMONTH($G$5,0)))),"",IFERROR(INDEX(勤怠台帳!$G$7:$G$506,MATCH($B$6&amp;"-"&amp;TEXT(DATE(YEAR($G$5),MONTH($G$5),21),"yyyymmdd"),勤怠台帳!$P$7:$P$506,0)),""))</f>
        <v/>
      </c>
      <c r="F28" s="22" t="str">
        <f>IF(NOT(AND($G$5&lt;&gt;"",21&lt;=DAY(EOMONTH($G$5,0)))),"",IFERROR(INDEX(勤怠台帳!$I$7:$I$506,MATCH($B$6&amp;"-"&amp;TEXT(DATE(YEAR($G$5),MONTH($G$5),21),"yyyymmdd"),勤怠台帳!$P$7:$P$506,0)),""))</f>
        <v/>
      </c>
      <c r="G28" s="22" t="str">
        <f>IF(NOT(AND($G$5&lt;&gt;"",21&lt;=DAY(EOMONTH($G$5,0)))),"",IFERROR(INDEX(勤怠台帳!$K$7:$K$506,MATCH($B$6&amp;"-"&amp;TEXT(DATE(YEAR($G$5),MONTH($G$5),21),"yyyymmdd"),勤怠台帳!$P$7:$P$506,0)),""))</f>
        <v/>
      </c>
      <c r="H28" s="22" t="str">
        <f>IF(NOT(AND($G$5&lt;&gt;"",21&lt;=DAY(EOMONTH($G$5,0)))),"",IFERROR(INDEX(勤怠台帳!$L$7:$L$506,MATCH($B$6&amp;"-"&amp;TEXT(DATE(YEAR($G$5),MONTH($G$5),21),"yyyymmdd"),勤怠台帳!$P$7:$P$506,0)),""))</f>
        <v/>
      </c>
      <c r="I28" s="22" t="str">
        <f>IF(NOT(AND($G$5&lt;&gt;"",21&lt;=DAY(EOMONTH($G$5,0)))),"",IFERROR(INDEX(勤怠台帳!$M$7:$M$506,MATCH($B$6&amp;"-"&amp;TEXT(DATE(YEAR($G$5),MONTH($G$5),21),"yyyymmdd"),勤怠台帳!$P$7:$P$506,0)),""))</f>
        <v/>
      </c>
      <c r="J28" s="19" t="str">
        <f>IF(NOT(AND($G$5&lt;&gt;"",21&lt;=DAY(EOMONTH($G$5,0)))),"",IFERROR(INDEX(勤怠台帳!$N$7:$N$506,MATCH($B$6&amp;"-"&amp;TEXT(DATE(YEAR($G$5),MONTH($G$5),21),"yyyymmdd"),勤怠台帳!$P$7:$P$506,0)),"")&amp;"")</f>
        <v/>
      </c>
      <c r="K28" s="23" t="str">
        <f>IF(NOT(AND($G$5&lt;&gt;"",21&lt;=DAY(EOMONTH($G$5,0)))),"",IFERROR(INDEX(勤怠台帳!$R$7:$R$506,MATCH($B$6&amp;"-"&amp;TEXT(DATE(YEAR($G$5),MONTH($G$5),21),"yyyymmdd"),勤怠台帳!$P$7:$P$506,0)),"")&amp;"")</f>
        <v/>
      </c>
    </row>
    <row r="29" spans="1:11" ht="17.25" x14ac:dyDescent="0.25">
      <c r="A29" s="19" t="str">
        <f>IF(AND($G$5&lt;&gt;"",22&lt;=DAY(EOMONTH($G$5,0))),22,"")</f>
        <v/>
      </c>
      <c r="B29" s="19" t="str">
        <f>IF(AND($G$5&lt;&gt;"",22&lt;=DAY(EOMONTH($G$5,0))),CHOOSE(WEEKDAY(DATE(YEAR($G$5),MONTH($G$5),22)),"日","月","火","水","木","金","土"),"")</f>
        <v/>
      </c>
      <c r="C29" s="20" t="str">
        <f>IF(NOT(AND($G$5&lt;&gt;"",22&lt;=DAY(EOMONTH($G$5,0)))),"",IFERROR(INDEX(勤怠台帳!$E$7:$E$506,MATCH($B$6&amp;"-"&amp;TEXT(DATE(YEAR($G$5),MONTH($G$5),22),"yyyymmdd"),勤怠台帳!$P$7:$P$506,0)),""))</f>
        <v/>
      </c>
      <c r="D29" s="20" t="str">
        <f>IF(NOT(AND($G$5&lt;&gt;"",22&lt;=DAY(EOMONTH($G$5,0)))),"",IFERROR(INDEX(勤怠台帳!$F$7:$F$506,MATCH($B$6&amp;"-"&amp;TEXT(DATE(YEAR($G$5),MONTH($G$5),22),"yyyymmdd"),勤怠台帳!$P$7:$P$506,0)),""))</f>
        <v/>
      </c>
      <c r="E29" s="21" t="str">
        <f>IF(NOT(AND($G$5&lt;&gt;"",22&lt;=DAY(EOMONTH($G$5,0)))),"",IFERROR(INDEX(勤怠台帳!$G$7:$G$506,MATCH($B$6&amp;"-"&amp;TEXT(DATE(YEAR($G$5),MONTH($G$5),22),"yyyymmdd"),勤怠台帳!$P$7:$P$506,0)),""))</f>
        <v/>
      </c>
      <c r="F29" s="22" t="str">
        <f>IF(NOT(AND($G$5&lt;&gt;"",22&lt;=DAY(EOMONTH($G$5,0)))),"",IFERROR(INDEX(勤怠台帳!$I$7:$I$506,MATCH($B$6&amp;"-"&amp;TEXT(DATE(YEAR($G$5),MONTH($G$5),22),"yyyymmdd"),勤怠台帳!$P$7:$P$506,0)),""))</f>
        <v/>
      </c>
      <c r="G29" s="22" t="str">
        <f>IF(NOT(AND($G$5&lt;&gt;"",22&lt;=DAY(EOMONTH($G$5,0)))),"",IFERROR(INDEX(勤怠台帳!$K$7:$K$506,MATCH($B$6&amp;"-"&amp;TEXT(DATE(YEAR($G$5),MONTH($G$5),22),"yyyymmdd"),勤怠台帳!$P$7:$P$506,0)),""))</f>
        <v/>
      </c>
      <c r="H29" s="22" t="str">
        <f>IF(NOT(AND($G$5&lt;&gt;"",22&lt;=DAY(EOMONTH($G$5,0)))),"",IFERROR(INDEX(勤怠台帳!$L$7:$L$506,MATCH($B$6&amp;"-"&amp;TEXT(DATE(YEAR($G$5),MONTH($G$5),22),"yyyymmdd"),勤怠台帳!$P$7:$P$506,0)),""))</f>
        <v/>
      </c>
      <c r="I29" s="22" t="str">
        <f>IF(NOT(AND($G$5&lt;&gt;"",22&lt;=DAY(EOMONTH($G$5,0)))),"",IFERROR(INDEX(勤怠台帳!$M$7:$M$506,MATCH($B$6&amp;"-"&amp;TEXT(DATE(YEAR($G$5),MONTH($G$5),22),"yyyymmdd"),勤怠台帳!$P$7:$P$506,0)),""))</f>
        <v/>
      </c>
      <c r="J29" s="19" t="str">
        <f>IF(NOT(AND($G$5&lt;&gt;"",22&lt;=DAY(EOMONTH($G$5,0)))),"",IFERROR(INDEX(勤怠台帳!$N$7:$N$506,MATCH($B$6&amp;"-"&amp;TEXT(DATE(YEAR($G$5),MONTH($G$5),22),"yyyymmdd"),勤怠台帳!$P$7:$P$506,0)),"")&amp;"")</f>
        <v/>
      </c>
      <c r="K29" s="23" t="str">
        <f>IF(NOT(AND($G$5&lt;&gt;"",22&lt;=DAY(EOMONTH($G$5,0)))),"",IFERROR(INDEX(勤怠台帳!$R$7:$R$506,MATCH($B$6&amp;"-"&amp;TEXT(DATE(YEAR($G$5),MONTH($G$5),22),"yyyymmdd"),勤怠台帳!$P$7:$P$506,0)),"")&amp;"")</f>
        <v/>
      </c>
    </row>
    <row r="30" spans="1:11" ht="17.25" x14ac:dyDescent="0.25">
      <c r="A30" s="19" t="str">
        <f>IF(AND($G$5&lt;&gt;"",23&lt;=DAY(EOMONTH($G$5,0))),23,"")</f>
        <v/>
      </c>
      <c r="B30" s="19" t="str">
        <f>IF(AND($G$5&lt;&gt;"",23&lt;=DAY(EOMONTH($G$5,0))),CHOOSE(WEEKDAY(DATE(YEAR($G$5),MONTH($G$5),23)),"日","月","火","水","木","金","土"),"")</f>
        <v/>
      </c>
      <c r="C30" s="20" t="str">
        <f>IF(NOT(AND($G$5&lt;&gt;"",23&lt;=DAY(EOMONTH($G$5,0)))),"",IFERROR(INDEX(勤怠台帳!$E$7:$E$506,MATCH($B$6&amp;"-"&amp;TEXT(DATE(YEAR($G$5),MONTH($G$5),23),"yyyymmdd"),勤怠台帳!$P$7:$P$506,0)),""))</f>
        <v/>
      </c>
      <c r="D30" s="20" t="str">
        <f>IF(NOT(AND($G$5&lt;&gt;"",23&lt;=DAY(EOMONTH($G$5,0)))),"",IFERROR(INDEX(勤怠台帳!$F$7:$F$506,MATCH($B$6&amp;"-"&amp;TEXT(DATE(YEAR($G$5),MONTH($G$5),23),"yyyymmdd"),勤怠台帳!$P$7:$P$506,0)),""))</f>
        <v/>
      </c>
      <c r="E30" s="21" t="str">
        <f>IF(NOT(AND($G$5&lt;&gt;"",23&lt;=DAY(EOMONTH($G$5,0)))),"",IFERROR(INDEX(勤怠台帳!$G$7:$G$506,MATCH($B$6&amp;"-"&amp;TEXT(DATE(YEAR($G$5),MONTH($G$5),23),"yyyymmdd"),勤怠台帳!$P$7:$P$506,0)),""))</f>
        <v/>
      </c>
      <c r="F30" s="22" t="str">
        <f>IF(NOT(AND($G$5&lt;&gt;"",23&lt;=DAY(EOMONTH($G$5,0)))),"",IFERROR(INDEX(勤怠台帳!$I$7:$I$506,MATCH($B$6&amp;"-"&amp;TEXT(DATE(YEAR($G$5),MONTH($G$5),23),"yyyymmdd"),勤怠台帳!$P$7:$P$506,0)),""))</f>
        <v/>
      </c>
      <c r="G30" s="22" t="str">
        <f>IF(NOT(AND($G$5&lt;&gt;"",23&lt;=DAY(EOMONTH($G$5,0)))),"",IFERROR(INDEX(勤怠台帳!$K$7:$K$506,MATCH($B$6&amp;"-"&amp;TEXT(DATE(YEAR($G$5),MONTH($G$5),23),"yyyymmdd"),勤怠台帳!$P$7:$P$506,0)),""))</f>
        <v/>
      </c>
      <c r="H30" s="22" t="str">
        <f>IF(NOT(AND($G$5&lt;&gt;"",23&lt;=DAY(EOMONTH($G$5,0)))),"",IFERROR(INDEX(勤怠台帳!$L$7:$L$506,MATCH($B$6&amp;"-"&amp;TEXT(DATE(YEAR($G$5),MONTH($G$5),23),"yyyymmdd"),勤怠台帳!$P$7:$P$506,0)),""))</f>
        <v/>
      </c>
      <c r="I30" s="22" t="str">
        <f>IF(NOT(AND($G$5&lt;&gt;"",23&lt;=DAY(EOMONTH($G$5,0)))),"",IFERROR(INDEX(勤怠台帳!$M$7:$M$506,MATCH($B$6&amp;"-"&amp;TEXT(DATE(YEAR($G$5),MONTH($G$5),23),"yyyymmdd"),勤怠台帳!$P$7:$P$506,0)),""))</f>
        <v/>
      </c>
      <c r="J30" s="19" t="str">
        <f>IF(NOT(AND($G$5&lt;&gt;"",23&lt;=DAY(EOMONTH($G$5,0)))),"",IFERROR(INDEX(勤怠台帳!$N$7:$N$506,MATCH($B$6&amp;"-"&amp;TEXT(DATE(YEAR($G$5),MONTH($G$5),23),"yyyymmdd"),勤怠台帳!$P$7:$P$506,0)),"")&amp;"")</f>
        <v/>
      </c>
      <c r="K30" s="23" t="str">
        <f>IF(NOT(AND($G$5&lt;&gt;"",23&lt;=DAY(EOMONTH($G$5,0)))),"",IFERROR(INDEX(勤怠台帳!$R$7:$R$506,MATCH($B$6&amp;"-"&amp;TEXT(DATE(YEAR($G$5),MONTH($G$5),23),"yyyymmdd"),勤怠台帳!$P$7:$P$506,0)),"")&amp;"")</f>
        <v/>
      </c>
    </row>
    <row r="31" spans="1:11" ht="17.25" x14ac:dyDescent="0.25">
      <c r="A31" s="19" t="str">
        <f>IF(AND($G$5&lt;&gt;"",24&lt;=DAY(EOMONTH($G$5,0))),24,"")</f>
        <v/>
      </c>
      <c r="B31" s="19" t="str">
        <f>IF(AND($G$5&lt;&gt;"",24&lt;=DAY(EOMONTH($G$5,0))),CHOOSE(WEEKDAY(DATE(YEAR($G$5),MONTH($G$5),24)),"日","月","火","水","木","金","土"),"")</f>
        <v/>
      </c>
      <c r="C31" s="20" t="str">
        <f>IF(NOT(AND($G$5&lt;&gt;"",24&lt;=DAY(EOMONTH($G$5,0)))),"",IFERROR(INDEX(勤怠台帳!$E$7:$E$506,MATCH($B$6&amp;"-"&amp;TEXT(DATE(YEAR($G$5),MONTH($G$5),24),"yyyymmdd"),勤怠台帳!$P$7:$P$506,0)),""))</f>
        <v/>
      </c>
      <c r="D31" s="20" t="str">
        <f>IF(NOT(AND($G$5&lt;&gt;"",24&lt;=DAY(EOMONTH($G$5,0)))),"",IFERROR(INDEX(勤怠台帳!$F$7:$F$506,MATCH($B$6&amp;"-"&amp;TEXT(DATE(YEAR($G$5),MONTH($G$5),24),"yyyymmdd"),勤怠台帳!$P$7:$P$506,0)),""))</f>
        <v/>
      </c>
      <c r="E31" s="21" t="str">
        <f>IF(NOT(AND($G$5&lt;&gt;"",24&lt;=DAY(EOMONTH($G$5,0)))),"",IFERROR(INDEX(勤怠台帳!$G$7:$G$506,MATCH($B$6&amp;"-"&amp;TEXT(DATE(YEAR($G$5),MONTH($G$5),24),"yyyymmdd"),勤怠台帳!$P$7:$P$506,0)),""))</f>
        <v/>
      </c>
      <c r="F31" s="22" t="str">
        <f>IF(NOT(AND($G$5&lt;&gt;"",24&lt;=DAY(EOMONTH($G$5,0)))),"",IFERROR(INDEX(勤怠台帳!$I$7:$I$506,MATCH($B$6&amp;"-"&amp;TEXT(DATE(YEAR($G$5),MONTH($G$5),24),"yyyymmdd"),勤怠台帳!$P$7:$P$506,0)),""))</f>
        <v/>
      </c>
      <c r="G31" s="22" t="str">
        <f>IF(NOT(AND($G$5&lt;&gt;"",24&lt;=DAY(EOMONTH($G$5,0)))),"",IFERROR(INDEX(勤怠台帳!$K$7:$K$506,MATCH($B$6&amp;"-"&amp;TEXT(DATE(YEAR($G$5),MONTH($G$5),24),"yyyymmdd"),勤怠台帳!$P$7:$P$506,0)),""))</f>
        <v/>
      </c>
      <c r="H31" s="22" t="str">
        <f>IF(NOT(AND($G$5&lt;&gt;"",24&lt;=DAY(EOMONTH($G$5,0)))),"",IFERROR(INDEX(勤怠台帳!$L$7:$L$506,MATCH($B$6&amp;"-"&amp;TEXT(DATE(YEAR($G$5),MONTH($G$5),24),"yyyymmdd"),勤怠台帳!$P$7:$P$506,0)),""))</f>
        <v/>
      </c>
      <c r="I31" s="22" t="str">
        <f>IF(NOT(AND($G$5&lt;&gt;"",24&lt;=DAY(EOMONTH($G$5,0)))),"",IFERROR(INDEX(勤怠台帳!$M$7:$M$506,MATCH($B$6&amp;"-"&amp;TEXT(DATE(YEAR($G$5),MONTH($G$5),24),"yyyymmdd"),勤怠台帳!$P$7:$P$506,0)),""))</f>
        <v/>
      </c>
      <c r="J31" s="19" t="str">
        <f>IF(NOT(AND($G$5&lt;&gt;"",24&lt;=DAY(EOMONTH($G$5,0)))),"",IFERROR(INDEX(勤怠台帳!$N$7:$N$506,MATCH($B$6&amp;"-"&amp;TEXT(DATE(YEAR($G$5),MONTH($G$5),24),"yyyymmdd"),勤怠台帳!$P$7:$P$506,0)),"")&amp;"")</f>
        <v/>
      </c>
      <c r="K31" s="23" t="str">
        <f>IF(NOT(AND($G$5&lt;&gt;"",24&lt;=DAY(EOMONTH($G$5,0)))),"",IFERROR(INDEX(勤怠台帳!$R$7:$R$506,MATCH($B$6&amp;"-"&amp;TEXT(DATE(YEAR($G$5),MONTH($G$5),24),"yyyymmdd"),勤怠台帳!$P$7:$P$506,0)),"")&amp;"")</f>
        <v/>
      </c>
    </row>
    <row r="32" spans="1:11" ht="17.25" x14ac:dyDescent="0.25">
      <c r="A32" s="19" t="str">
        <f>IF(AND($G$5&lt;&gt;"",25&lt;=DAY(EOMONTH($G$5,0))),25,"")</f>
        <v/>
      </c>
      <c r="B32" s="19" t="str">
        <f>IF(AND($G$5&lt;&gt;"",25&lt;=DAY(EOMONTH($G$5,0))),CHOOSE(WEEKDAY(DATE(YEAR($G$5),MONTH($G$5),25)),"日","月","火","水","木","金","土"),"")</f>
        <v/>
      </c>
      <c r="C32" s="20" t="str">
        <f>IF(NOT(AND($G$5&lt;&gt;"",25&lt;=DAY(EOMONTH($G$5,0)))),"",IFERROR(INDEX(勤怠台帳!$E$7:$E$506,MATCH($B$6&amp;"-"&amp;TEXT(DATE(YEAR($G$5),MONTH($G$5),25),"yyyymmdd"),勤怠台帳!$P$7:$P$506,0)),""))</f>
        <v/>
      </c>
      <c r="D32" s="20" t="str">
        <f>IF(NOT(AND($G$5&lt;&gt;"",25&lt;=DAY(EOMONTH($G$5,0)))),"",IFERROR(INDEX(勤怠台帳!$F$7:$F$506,MATCH($B$6&amp;"-"&amp;TEXT(DATE(YEAR($G$5),MONTH($G$5),25),"yyyymmdd"),勤怠台帳!$P$7:$P$506,0)),""))</f>
        <v/>
      </c>
      <c r="E32" s="21" t="str">
        <f>IF(NOT(AND($G$5&lt;&gt;"",25&lt;=DAY(EOMONTH($G$5,0)))),"",IFERROR(INDEX(勤怠台帳!$G$7:$G$506,MATCH($B$6&amp;"-"&amp;TEXT(DATE(YEAR($G$5),MONTH($G$5),25),"yyyymmdd"),勤怠台帳!$P$7:$P$506,0)),""))</f>
        <v/>
      </c>
      <c r="F32" s="22" t="str">
        <f>IF(NOT(AND($G$5&lt;&gt;"",25&lt;=DAY(EOMONTH($G$5,0)))),"",IFERROR(INDEX(勤怠台帳!$I$7:$I$506,MATCH($B$6&amp;"-"&amp;TEXT(DATE(YEAR($G$5),MONTH($G$5),25),"yyyymmdd"),勤怠台帳!$P$7:$P$506,0)),""))</f>
        <v/>
      </c>
      <c r="G32" s="22" t="str">
        <f>IF(NOT(AND($G$5&lt;&gt;"",25&lt;=DAY(EOMONTH($G$5,0)))),"",IFERROR(INDEX(勤怠台帳!$K$7:$K$506,MATCH($B$6&amp;"-"&amp;TEXT(DATE(YEAR($G$5),MONTH($G$5),25),"yyyymmdd"),勤怠台帳!$P$7:$P$506,0)),""))</f>
        <v/>
      </c>
      <c r="H32" s="22" t="str">
        <f>IF(NOT(AND($G$5&lt;&gt;"",25&lt;=DAY(EOMONTH($G$5,0)))),"",IFERROR(INDEX(勤怠台帳!$L$7:$L$506,MATCH($B$6&amp;"-"&amp;TEXT(DATE(YEAR($G$5),MONTH($G$5),25),"yyyymmdd"),勤怠台帳!$P$7:$P$506,0)),""))</f>
        <v/>
      </c>
      <c r="I32" s="22" t="str">
        <f>IF(NOT(AND($G$5&lt;&gt;"",25&lt;=DAY(EOMONTH($G$5,0)))),"",IFERROR(INDEX(勤怠台帳!$M$7:$M$506,MATCH($B$6&amp;"-"&amp;TEXT(DATE(YEAR($G$5),MONTH($G$5),25),"yyyymmdd"),勤怠台帳!$P$7:$P$506,0)),""))</f>
        <v/>
      </c>
      <c r="J32" s="19" t="str">
        <f>IF(NOT(AND($G$5&lt;&gt;"",25&lt;=DAY(EOMONTH($G$5,0)))),"",IFERROR(INDEX(勤怠台帳!$N$7:$N$506,MATCH($B$6&amp;"-"&amp;TEXT(DATE(YEAR($G$5),MONTH($G$5),25),"yyyymmdd"),勤怠台帳!$P$7:$P$506,0)),"")&amp;"")</f>
        <v/>
      </c>
      <c r="K32" s="23" t="str">
        <f>IF(NOT(AND($G$5&lt;&gt;"",25&lt;=DAY(EOMONTH($G$5,0)))),"",IFERROR(INDEX(勤怠台帳!$R$7:$R$506,MATCH($B$6&amp;"-"&amp;TEXT(DATE(YEAR($G$5),MONTH($G$5),25),"yyyymmdd"),勤怠台帳!$P$7:$P$506,0)),"")&amp;"")</f>
        <v/>
      </c>
    </row>
    <row r="33" spans="1:11" ht="17.25" x14ac:dyDescent="0.25">
      <c r="A33" s="19" t="str">
        <f>IF(AND($G$5&lt;&gt;"",26&lt;=DAY(EOMONTH($G$5,0))),26,"")</f>
        <v/>
      </c>
      <c r="B33" s="19" t="str">
        <f>IF(AND($G$5&lt;&gt;"",26&lt;=DAY(EOMONTH($G$5,0))),CHOOSE(WEEKDAY(DATE(YEAR($G$5),MONTH($G$5),26)),"日","月","火","水","木","金","土"),"")</f>
        <v/>
      </c>
      <c r="C33" s="20" t="str">
        <f>IF(NOT(AND($G$5&lt;&gt;"",26&lt;=DAY(EOMONTH($G$5,0)))),"",IFERROR(INDEX(勤怠台帳!$E$7:$E$506,MATCH($B$6&amp;"-"&amp;TEXT(DATE(YEAR($G$5),MONTH($G$5),26),"yyyymmdd"),勤怠台帳!$P$7:$P$506,0)),""))</f>
        <v/>
      </c>
      <c r="D33" s="20" t="str">
        <f>IF(NOT(AND($G$5&lt;&gt;"",26&lt;=DAY(EOMONTH($G$5,0)))),"",IFERROR(INDEX(勤怠台帳!$F$7:$F$506,MATCH($B$6&amp;"-"&amp;TEXT(DATE(YEAR($G$5),MONTH($G$5),26),"yyyymmdd"),勤怠台帳!$P$7:$P$506,0)),""))</f>
        <v/>
      </c>
      <c r="E33" s="21" t="str">
        <f>IF(NOT(AND($G$5&lt;&gt;"",26&lt;=DAY(EOMONTH($G$5,0)))),"",IFERROR(INDEX(勤怠台帳!$G$7:$G$506,MATCH($B$6&amp;"-"&amp;TEXT(DATE(YEAR($G$5),MONTH($G$5),26),"yyyymmdd"),勤怠台帳!$P$7:$P$506,0)),""))</f>
        <v/>
      </c>
      <c r="F33" s="22" t="str">
        <f>IF(NOT(AND($G$5&lt;&gt;"",26&lt;=DAY(EOMONTH($G$5,0)))),"",IFERROR(INDEX(勤怠台帳!$I$7:$I$506,MATCH($B$6&amp;"-"&amp;TEXT(DATE(YEAR($G$5),MONTH($G$5),26),"yyyymmdd"),勤怠台帳!$P$7:$P$506,0)),""))</f>
        <v/>
      </c>
      <c r="G33" s="22" t="str">
        <f>IF(NOT(AND($G$5&lt;&gt;"",26&lt;=DAY(EOMONTH($G$5,0)))),"",IFERROR(INDEX(勤怠台帳!$K$7:$K$506,MATCH($B$6&amp;"-"&amp;TEXT(DATE(YEAR($G$5),MONTH($G$5),26),"yyyymmdd"),勤怠台帳!$P$7:$P$506,0)),""))</f>
        <v/>
      </c>
      <c r="H33" s="22" t="str">
        <f>IF(NOT(AND($G$5&lt;&gt;"",26&lt;=DAY(EOMONTH($G$5,0)))),"",IFERROR(INDEX(勤怠台帳!$L$7:$L$506,MATCH($B$6&amp;"-"&amp;TEXT(DATE(YEAR($G$5),MONTH($G$5),26),"yyyymmdd"),勤怠台帳!$P$7:$P$506,0)),""))</f>
        <v/>
      </c>
      <c r="I33" s="22" t="str">
        <f>IF(NOT(AND($G$5&lt;&gt;"",26&lt;=DAY(EOMONTH($G$5,0)))),"",IFERROR(INDEX(勤怠台帳!$M$7:$M$506,MATCH($B$6&amp;"-"&amp;TEXT(DATE(YEAR($G$5),MONTH($G$5),26),"yyyymmdd"),勤怠台帳!$P$7:$P$506,0)),""))</f>
        <v/>
      </c>
      <c r="J33" s="19" t="str">
        <f>IF(NOT(AND($G$5&lt;&gt;"",26&lt;=DAY(EOMONTH($G$5,0)))),"",IFERROR(INDEX(勤怠台帳!$N$7:$N$506,MATCH($B$6&amp;"-"&amp;TEXT(DATE(YEAR($G$5),MONTH($G$5),26),"yyyymmdd"),勤怠台帳!$P$7:$P$506,0)),"")&amp;"")</f>
        <v/>
      </c>
      <c r="K33" s="23" t="str">
        <f>IF(NOT(AND($G$5&lt;&gt;"",26&lt;=DAY(EOMONTH($G$5,0)))),"",IFERROR(INDEX(勤怠台帳!$R$7:$R$506,MATCH($B$6&amp;"-"&amp;TEXT(DATE(YEAR($G$5),MONTH($G$5),26),"yyyymmdd"),勤怠台帳!$P$7:$P$506,0)),"")&amp;"")</f>
        <v/>
      </c>
    </row>
    <row r="34" spans="1:11" ht="17.25" x14ac:dyDescent="0.25">
      <c r="A34" s="19" t="str">
        <f>IF(AND($G$5&lt;&gt;"",27&lt;=DAY(EOMONTH($G$5,0))),27,"")</f>
        <v/>
      </c>
      <c r="B34" s="19" t="str">
        <f>IF(AND($G$5&lt;&gt;"",27&lt;=DAY(EOMONTH($G$5,0))),CHOOSE(WEEKDAY(DATE(YEAR($G$5),MONTH($G$5),27)),"日","月","火","水","木","金","土"),"")</f>
        <v/>
      </c>
      <c r="C34" s="20" t="str">
        <f>IF(NOT(AND($G$5&lt;&gt;"",27&lt;=DAY(EOMONTH($G$5,0)))),"",IFERROR(INDEX(勤怠台帳!$E$7:$E$506,MATCH($B$6&amp;"-"&amp;TEXT(DATE(YEAR($G$5),MONTH($G$5),27),"yyyymmdd"),勤怠台帳!$P$7:$P$506,0)),""))</f>
        <v/>
      </c>
      <c r="D34" s="20" t="str">
        <f>IF(NOT(AND($G$5&lt;&gt;"",27&lt;=DAY(EOMONTH($G$5,0)))),"",IFERROR(INDEX(勤怠台帳!$F$7:$F$506,MATCH($B$6&amp;"-"&amp;TEXT(DATE(YEAR($G$5),MONTH($G$5),27),"yyyymmdd"),勤怠台帳!$P$7:$P$506,0)),""))</f>
        <v/>
      </c>
      <c r="E34" s="21" t="str">
        <f>IF(NOT(AND($G$5&lt;&gt;"",27&lt;=DAY(EOMONTH($G$5,0)))),"",IFERROR(INDEX(勤怠台帳!$G$7:$G$506,MATCH($B$6&amp;"-"&amp;TEXT(DATE(YEAR($G$5),MONTH($G$5),27),"yyyymmdd"),勤怠台帳!$P$7:$P$506,0)),""))</f>
        <v/>
      </c>
      <c r="F34" s="22" t="str">
        <f>IF(NOT(AND($G$5&lt;&gt;"",27&lt;=DAY(EOMONTH($G$5,0)))),"",IFERROR(INDEX(勤怠台帳!$I$7:$I$506,MATCH($B$6&amp;"-"&amp;TEXT(DATE(YEAR($G$5),MONTH($G$5),27),"yyyymmdd"),勤怠台帳!$P$7:$P$506,0)),""))</f>
        <v/>
      </c>
      <c r="G34" s="22" t="str">
        <f>IF(NOT(AND($G$5&lt;&gt;"",27&lt;=DAY(EOMONTH($G$5,0)))),"",IFERROR(INDEX(勤怠台帳!$K$7:$K$506,MATCH($B$6&amp;"-"&amp;TEXT(DATE(YEAR($G$5),MONTH($G$5),27),"yyyymmdd"),勤怠台帳!$P$7:$P$506,0)),""))</f>
        <v/>
      </c>
      <c r="H34" s="22" t="str">
        <f>IF(NOT(AND($G$5&lt;&gt;"",27&lt;=DAY(EOMONTH($G$5,0)))),"",IFERROR(INDEX(勤怠台帳!$L$7:$L$506,MATCH($B$6&amp;"-"&amp;TEXT(DATE(YEAR($G$5),MONTH($G$5),27),"yyyymmdd"),勤怠台帳!$P$7:$P$506,0)),""))</f>
        <v/>
      </c>
      <c r="I34" s="22" t="str">
        <f>IF(NOT(AND($G$5&lt;&gt;"",27&lt;=DAY(EOMONTH($G$5,0)))),"",IFERROR(INDEX(勤怠台帳!$M$7:$M$506,MATCH($B$6&amp;"-"&amp;TEXT(DATE(YEAR($G$5),MONTH($G$5),27),"yyyymmdd"),勤怠台帳!$P$7:$P$506,0)),""))</f>
        <v/>
      </c>
      <c r="J34" s="19" t="str">
        <f>IF(NOT(AND($G$5&lt;&gt;"",27&lt;=DAY(EOMONTH($G$5,0)))),"",IFERROR(INDEX(勤怠台帳!$N$7:$N$506,MATCH($B$6&amp;"-"&amp;TEXT(DATE(YEAR($G$5),MONTH($G$5),27),"yyyymmdd"),勤怠台帳!$P$7:$P$506,0)),"")&amp;"")</f>
        <v/>
      </c>
      <c r="K34" s="23" t="str">
        <f>IF(NOT(AND($G$5&lt;&gt;"",27&lt;=DAY(EOMONTH($G$5,0)))),"",IFERROR(INDEX(勤怠台帳!$R$7:$R$506,MATCH($B$6&amp;"-"&amp;TEXT(DATE(YEAR($G$5),MONTH($G$5),27),"yyyymmdd"),勤怠台帳!$P$7:$P$506,0)),"")&amp;"")</f>
        <v/>
      </c>
    </row>
    <row r="35" spans="1:11" ht="17.25" x14ac:dyDescent="0.25">
      <c r="A35" s="19" t="str">
        <f>IF(AND($G$5&lt;&gt;"",28&lt;=DAY(EOMONTH($G$5,0))),28,"")</f>
        <v/>
      </c>
      <c r="B35" s="19" t="str">
        <f>IF(AND($G$5&lt;&gt;"",28&lt;=DAY(EOMONTH($G$5,0))),CHOOSE(WEEKDAY(DATE(YEAR($G$5),MONTH($G$5),28)),"日","月","火","水","木","金","土"),"")</f>
        <v/>
      </c>
      <c r="C35" s="20" t="str">
        <f>IF(NOT(AND($G$5&lt;&gt;"",28&lt;=DAY(EOMONTH($G$5,0)))),"",IFERROR(INDEX(勤怠台帳!$E$7:$E$506,MATCH($B$6&amp;"-"&amp;TEXT(DATE(YEAR($G$5),MONTH($G$5),28),"yyyymmdd"),勤怠台帳!$P$7:$P$506,0)),""))</f>
        <v/>
      </c>
      <c r="D35" s="20" t="str">
        <f>IF(NOT(AND($G$5&lt;&gt;"",28&lt;=DAY(EOMONTH($G$5,0)))),"",IFERROR(INDEX(勤怠台帳!$F$7:$F$506,MATCH($B$6&amp;"-"&amp;TEXT(DATE(YEAR($G$5),MONTH($G$5),28),"yyyymmdd"),勤怠台帳!$P$7:$P$506,0)),""))</f>
        <v/>
      </c>
      <c r="E35" s="21" t="str">
        <f>IF(NOT(AND($G$5&lt;&gt;"",28&lt;=DAY(EOMONTH($G$5,0)))),"",IFERROR(INDEX(勤怠台帳!$G$7:$G$506,MATCH($B$6&amp;"-"&amp;TEXT(DATE(YEAR($G$5),MONTH($G$5),28),"yyyymmdd"),勤怠台帳!$P$7:$P$506,0)),""))</f>
        <v/>
      </c>
      <c r="F35" s="22" t="str">
        <f>IF(NOT(AND($G$5&lt;&gt;"",28&lt;=DAY(EOMONTH($G$5,0)))),"",IFERROR(INDEX(勤怠台帳!$I$7:$I$506,MATCH($B$6&amp;"-"&amp;TEXT(DATE(YEAR($G$5),MONTH($G$5),28),"yyyymmdd"),勤怠台帳!$P$7:$P$506,0)),""))</f>
        <v/>
      </c>
      <c r="G35" s="22" t="str">
        <f>IF(NOT(AND($G$5&lt;&gt;"",28&lt;=DAY(EOMONTH($G$5,0)))),"",IFERROR(INDEX(勤怠台帳!$K$7:$K$506,MATCH($B$6&amp;"-"&amp;TEXT(DATE(YEAR($G$5),MONTH($G$5),28),"yyyymmdd"),勤怠台帳!$P$7:$P$506,0)),""))</f>
        <v/>
      </c>
      <c r="H35" s="22" t="str">
        <f>IF(NOT(AND($G$5&lt;&gt;"",28&lt;=DAY(EOMONTH($G$5,0)))),"",IFERROR(INDEX(勤怠台帳!$L$7:$L$506,MATCH($B$6&amp;"-"&amp;TEXT(DATE(YEAR($G$5),MONTH($G$5),28),"yyyymmdd"),勤怠台帳!$P$7:$P$506,0)),""))</f>
        <v/>
      </c>
      <c r="I35" s="22" t="str">
        <f>IF(NOT(AND($G$5&lt;&gt;"",28&lt;=DAY(EOMONTH($G$5,0)))),"",IFERROR(INDEX(勤怠台帳!$M$7:$M$506,MATCH($B$6&amp;"-"&amp;TEXT(DATE(YEAR($G$5),MONTH($G$5),28),"yyyymmdd"),勤怠台帳!$P$7:$P$506,0)),""))</f>
        <v/>
      </c>
      <c r="J35" s="19" t="str">
        <f>IF(NOT(AND($G$5&lt;&gt;"",28&lt;=DAY(EOMONTH($G$5,0)))),"",IFERROR(INDEX(勤怠台帳!$N$7:$N$506,MATCH($B$6&amp;"-"&amp;TEXT(DATE(YEAR($G$5),MONTH($G$5),28),"yyyymmdd"),勤怠台帳!$P$7:$P$506,0)),"")&amp;"")</f>
        <v/>
      </c>
      <c r="K35" s="23" t="str">
        <f>IF(NOT(AND($G$5&lt;&gt;"",28&lt;=DAY(EOMONTH($G$5,0)))),"",IFERROR(INDEX(勤怠台帳!$R$7:$R$506,MATCH($B$6&amp;"-"&amp;TEXT(DATE(YEAR($G$5),MONTH($G$5),28),"yyyymmdd"),勤怠台帳!$P$7:$P$506,0)),"")&amp;"")</f>
        <v/>
      </c>
    </row>
    <row r="36" spans="1:11" ht="17.25" x14ac:dyDescent="0.25">
      <c r="A36" s="19" t="str">
        <f>IF(AND($G$5&lt;&gt;"",29&lt;=DAY(EOMONTH($G$5,0))),29,"")</f>
        <v/>
      </c>
      <c r="B36" s="19" t="str">
        <f>IF(AND($G$5&lt;&gt;"",29&lt;=DAY(EOMONTH($G$5,0))),CHOOSE(WEEKDAY(DATE(YEAR($G$5),MONTH($G$5),29)),"日","月","火","水","木","金","土"),"")</f>
        <v/>
      </c>
      <c r="C36" s="20" t="str">
        <f>IF(NOT(AND($G$5&lt;&gt;"",29&lt;=DAY(EOMONTH($G$5,0)))),"",IFERROR(INDEX(勤怠台帳!$E$7:$E$506,MATCH($B$6&amp;"-"&amp;TEXT(DATE(YEAR($G$5),MONTH($G$5),29),"yyyymmdd"),勤怠台帳!$P$7:$P$506,0)),""))</f>
        <v/>
      </c>
      <c r="D36" s="20" t="str">
        <f>IF(NOT(AND($G$5&lt;&gt;"",29&lt;=DAY(EOMONTH($G$5,0)))),"",IFERROR(INDEX(勤怠台帳!$F$7:$F$506,MATCH($B$6&amp;"-"&amp;TEXT(DATE(YEAR($G$5),MONTH($G$5),29),"yyyymmdd"),勤怠台帳!$P$7:$P$506,0)),""))</f>
        <v/>
      </c>
      <c r="E36" s="21" t="str">
        <f>IF(NOT(AND($G$5&lt;&gt;"",29&lt;=DAY(EOMONTH($G$5,0)))),"",IFERROR(INDEX(勤怠台帳!$G$7:$G$506,MATCH($B$6&amp;"-"&amp;TEXT(DATE(YEAR($G$5),MONTH($G$5),29),"yyyymmdd"),勤怠台帳!$P$7:$P$506,0)),""))</f>
        <v/>
      </c>
      <c r="F36" s="22" t="str">
        <f>IF(NOT(AND($G$5&lt;&gt;"",29&lt;=DAY(EOMONTH($G$5,0)))),"",IFERROR(INDEX(勤怠台帳!$I$7:$I$506,MATCH($B$6&amp;"-"&amp;TEXT(DATE(YEAR($G$5),MONTH($G$5),29),"yyyymmdd"),勤怠台帳!$P$7:$P$506,0)),""))</f>
        <v/>
      </c>
      <c r="G36" s="22" t="str">
        <f>IF(NOT(AND($G$5&lt;&gt;"",29&lt;=DAY(EOMONTH($G$5,0)))),"",IFERROR(INDEX(勤怠台帳!$K$7:$K$506,MATCH($B$6&amp;"-"&amp;TEXT(DATE(YEAR($G$5),MONTH($G$5),29),"yyyymmdd"),勤怠台帳!$P$7:$P$506,0)),""))</f>
        <v/>
      </c>
      <c r="H36" s="22" t="str">
        <f>IF(NOT(AND($G$5&lt;&gt;"",29&lt;=DAY(EOMONTH($G$5,0)))),"",IFERROR(INDEX(勤怠台帳!$L$7:$L$506,MATCH($B$6&amp;"-"&amp;TEXT(DATE(YEAR($G$5),MONTH($G$5),29),"yyyymmdd"),勤怠台帳!$P$7:$P$506,0)),""))</f>
        <v/>
      </c>
      <c r="I36" s="22" t="str">
        <f>IF(NOT(AND($G$5&lt;&gt;"",29&lt;=DAY(EOMONTH($G$5,0)))),"",IFERROR(INDEX(勤怠台帳!$M$7:$M$506,MATCH($B$6&amp;"-"&amp;TEXT(DATE(YEAR($G$5),MONTH($G$5),29),"yyyymmdd"),勤怠台帳!$P$7:$P$506,0)),""))</f>
        <v/>
      </c>
      <c r="J36" s="19" t="str">
        <f>IF(NOT(AND($G$5&lt;&gt;"",29&lt;=DAY(EOMONTH($G$5,0)))),"",IFERROR(INDEX(勤怠台帳!$N$7:$N$506,MATCH($B$6&amp;"-"&amp;TEXT(DATE(YEAR($G$5),MONTH($G$5),29),"yyyymmdd"),勤怠台帳!$P$7:$P$506,0)),"")&amp;"")</f>
        <v/>
      </c>
      <c r="K36" s="23" t="str">
        <f>IF(NOT(AND($G$5&lt;&gt;"",29&lt;=DAY(EOMONTH($G$5,0)))),"",IFERROR(INDEX(勤怠台帳!$R$7:$R$506,MATCH($B$6&amp;"-"&amp;TEXT(DATE(YEAR($G$5),MONTH($G$5),29),"yyyymmdd"),勤怠台帳!$P$7:$P$506,0)),"")&amp;"")</f>
        <v/>
      </c>
    </row>
    <row r="37" spans="1:11" ht="17.25" x14ac:dyDescent="0.25">
      <c r="A37" s="19" t="str">
        <f>IF(AND($G$5&lt;&gt;"",30&lt;=DAY(EOMONTH($G$5,0))),30,"")</f>
        <v/>
      </c>
      <c r="B37" s="19" t="str">
        <f>IF(AND($G$5&lt;&gt;"",30&lt;=DAY(EOMONTH($G$5,0))),CHOOSE(WEEKDAY(DATE(YEAR($G$5),MONTH($G$5),30)),"日","月","火","水","木","金","土"),"")</f>
        <v/>
      </c>
      <c r="C37" s="20" t="str">
        <f>IF(NOT(AND($G$5&lt;&gt;"",30&lt;=DAY(EOMONTH($G$5,0)))),"",IFERROR(INDEX(勤怠台帳!$E$7:$E$506,MATCH($B$6&amp;"-"&amp;TEXT(DATE(YEAR($G$5),MONTH($G$5),30),"yyyymmdd"),勤怠台帳!$P$7:$P$506,0)),""))</f>
        <v/>
      </c>
      <c r="D37" s="20" t="str">
        <f>IF(NOT(AND($G$5&lt;&gt;"",30&lt;=DAY(EOMONTH($G$5,0)))),"",IFERROR(INDEX(勤怠台帳!$F$7:$F$506,MATCH($B$6&amp;"-"&amp;TEXT(DATE(YEAR($G$5),MONTH($G$5),30),"yyyymmdd"),勤怠台帳!$P$7:$P$506,0)),""))</f>
        <v/>
      </c>
      <c r="E37" s="21" t="str">
        <f>IF(NOT(AND($G$5&lt;&gt;"",30&lt;=DAY(EOMONTH($G$5,0)))),"",IFERROR(INDEX(勤怠台帳!$G$7:$G$506,MATCH($B$6&amp;"-"&amp;TEXT(DATE(YEAR($G$5),MONTH($G$5),30),"yyyymmdd"),勤怠台帳!$P$7:$P$506,0)),""))</f>
        <v/>
      </c>
      <c r="F37" s="22" t="str">
        <f>IF(NOT(AND($G$5&lt;&gt;"",30&lt;=DAY(EOMONTH($G$5,0)))),"",IFERROR(INDEX(勤怠台帳!$I$7:$I$506,MATCH($B$6&amp;"-"&amp;TEXT(DATE(YEAR($G$5),MONTH($G$5),30),"yyyymmdd"),勤怠台帳!$P$7:$P$506,0)),""))</f>
        <v/>
      </c>
      <c r="G37" s="22" t="str">
        <f>IF(NOT(AND($G$5&lt;&gt;"",30&lt;=DAY(EOMONTH($G$5,0)))),"",IFERROR(INDEX(勤怠台帳!$K$7:$K$506,MATCH($B$6&amp;"-"&amp;TEXT(DATE(YEAR($G$5),MONTH($G$5),30),"yyyymmdd"),勤怠台帳!$P$7:$P$506,0)),""))</f>
        <v/>
      </c>
      <c r="H37" s="22" t="str">
        <f>IF(NOT(AND($G$5&lt;&gt;"",30&lt;=DAY(EOMONTH($G$5,0)))),"",IFERROR(INDEX(勤怠台帳!$L$7:$L$506,MATCH($B$6&amp;"-"&amp;TEXT(DATE(YEAR($G$5),MONTH($G$5),30),"yyyymmdd"),勤怠台帳!$P$7:$P$506,0)),""))</f>
        <v/>
      </c>
      <c r="I37" s="22" t="str">
        <f>IF(NOT(AND($G$5&lt;&gt;"",30&lt;=DAY(EOMONTH($G$5,0)))),"",IFERROR(INDEX(勤怠台帳!$M$7:$M$506,MATCH($B$6&amp;"-"&amp;TEXT(DATE(YEAR($G$5),MONTH($G$5),30),"yyyymmdd"),勤怠台帳!$P$7:$P$506,0)),""))</f>
        <v/>
      </c>
      <c r="J37" s="19" t="str">
        <f>IF(NOT(AND($G$5&lt;&gt;"",30&lt;=DAY(EOMONTH($G$5,0)))),"",IFERROR(INDEX(勤怠台帳!$N$7:$N$506,MATCH($B$6&amp;"-"&amp;TEXT(DATE(YEAR($G$5),MONTH($G$5),30),"yyyymmdd"),勤怠台帳!$P$7:$P$506,0)),"")&amp;"")</f>
        <v/>
      </c>
      <c r="K37" s="23" t="str">
        <f>IF(NOT(AND($G$5&lt;&gt;"",30&lt;=DAY(EOMONTH($G$5,0)))),"",IFERROR(INDEX(勤怠台帳!$R$7:$R$506,MATCH($B$6&amp;"-"&amp;TEXT(DATE(YEAR($G$5),MONTH($G$5),30),"yyyymmdd"),勤怠台帳!$P$7:$P$506,0)),"")&amp;"")</f>
        <v/>
      </c>
    </row>
    <row r="38" spans="1:11" ht="17.25" x14ac:dyDescent="0.25">
      <c r="A38" s="19" t="str">
        <f>IF(AND($G$5&lt;&gt;"",31&lt;=DAY(EOMONTH($G$5,0))),31,"")</f>
        <v/>
      </c>
      <c r="B38" s="19" t="str">
        <f>IF(AND($G$5&lt;&gt;"",31&lt;=DAY(EOMONTH($G$5,0))),CHOOSE(WEEKDAY(DATE(YEAR($G$5),MONTH($G$5),31)),"日","月","火","水","木","金","土"),"")</f>
        <v/>
      </c>
      <c r="C38" s="20" t="str">
        <f>IF(NOT(AND($G$5&lt;&gt;"",31&lt;=DAY(EOMONTH($G$5,0)))),"",IFERROR(INDEX(勤怠台帳!$E$7:$E$506,MATCH($B$6&amp;"-"&amp;TEXT(DATE(YEAR($G$5),MONTH($G$5),31),"yyyymmdd"),勤怠台帳!$P$7:$P$506,0)),""))</f>
        <v/>
      </c>
      <c r="D38" s="20" t="str">
        <f>IF(NOT(AND($G$5&lt;&gt;"",31&lt;=DAY(EOMONTH($G$5,0)))),"",IFERROR(INDEX(勤怠台帳!$F$7:$F$506,MATCH($B$6&amp;"-"&amp;TEXT(DATE(YEAR($G$5),MONTH($G$5),31),"yyyymmdd"),勤怠台帳!$P$7:$P$506,0)),""))</f>
        <v/>
      </c>
      <c r="E38" s="21" t="str">
        <f>IF(NOT(AND($G$5&lt;&gt;"",31&lt;=DAY(EOMONTH($G$5,0)))),"",IFERROR(INDEX(勤怠台帳!$G$7:$G$506,MATCH($B$6&amp;"-"&amp;TEXT(DATE(YEAR($G$5),MONTH($G$5),31),"yyyymmdd"),勤怠台帳!$P$7:$P$506,0)),""))</f>
        <v/>
      </c>
      <c r="F38" s="22" t="str">
        <f>IF(NOT(AND($G$5&lt;&gt;"",31&lt;=DAY(EOMONTH($G$5,0)))),"",IFERROR(INDEX(勤怠台帳!$I$7:$I$506,MATCH($B$6&amp;"-"&amp;TEXT(DATE(YEAR($G$5),MONTH($G$5),31),"yyyymmdd"),勤怠台帳!$P$7:$P$506,0)),""))</f>
        <v/>
      </c>
      <c r="G38" s="22" t="str">
        <f>IF(NOT(AND($G$5&lt;&gt;"",31&lt;=DAY(EOMONTH($G$5,0)))),"",IFERROR(INDEX(勤怠台帳!$K$7:$K$506,MATCH($B$6&amp;"-"&amp;TEXT(DATE(YEAR($G$5),MONTH($G$5),31),"yyyymmdd"),勤怠台帳!$P$7:$P$506,0)),""))</f>
        <v/>
      </c>
      <c r="H38" s="22" t="str">
        <f>IF(NOT(AND($G$5&lt;&gt;"",31&lt;=DAY(EOMONTH($G$5,0)))),"",IFERROR(INDEX(勤怠台帳!$L$7:$L$506,MATCH($B$6&amp;"-"&amp;TEXT(DATE(YEAR($G$5),MONTH($G$5),31),"yyyymmdd"),勤怠台帳!$P$7:$P$506,0)),""))</f>
        <v/>
      </c>
      <c r="I38" s="22" t="str">
        <f>IF(NOT(AND($G$5&lt;&gt;"",31&lt;=DAY(EOMONTH($G$5,0)))),"",IFERROR(INDEX(勤怠台帳!$M$7:$M$506,MATCH($B$6&amp;"-"&amp;TEXT(DATE(YEAR($G$5),MONTH($G$5),31),"yyyymmdd"),勤怠台帳!$P$7:$P$506,0)),""))</f>
        <v/>
      </c>
      <c r="J38" s="19" t="str">
        <f>IF(NOT(AND($G$5&lt;&gt;"",31&lt;=DAY(EOMONTH($G$5,0)))),"",IFERROR(INDEX(勤怠台帳!$N$7:$N$506,MATCH($B$6&amp;"-"&amp;TEXT(DATE(YEAR($G$5),MONTH($G$5),31),"yyyymmdd"),勤怠台帳!$P$7:$P$506,0)),"")&amp;"")</f>
        <v/>
      </c>
      <c r="K38" s="23" t="str">
        <f>IF(NOT(AND($G$5&lt;&gt;"",31&lt;=DAY(EOMONTH($G$5,0)))),"",IFERROR(INDEX(勤怠台帳!$R$7:$R$506,MATCH($B$6&amp;"-"&amp;TEXT(DATE(YEAR($G$5),MONTH($G$5),31),"yyyymmdd"),勤怠台帳!$P$7:$P$506,0)),"")&amp;"")</f>
        <v/>
      </c>
    </row>
    <row r="39" spans="1:11" ht="17.25" x14ac:dyDescent="0.25">
      <c r="A39" s="34" t="s">
        <v>49</v>
      </c>
      <c r="B39" s="31"/>
      <c r="C39" s="24">
        <f>COUNTIFS(勤怠台帳!$C$7:$C$506,$B$6,勤怠台帳!$A$7:$A$506,"&gt;="&amp;DATE(YEAR($G$5),MONTH($G$5),1),勤怠台帳!$A$7:$A$506,"&lt;="&amp;EOMONTH($G$5,0),勤怠台帳!$I$7:$I$506,"&gt;0")</f>
        <v>0</v>
      </c>
      <c r="E39" s="34" t="s">
        <v>50</v>
      </c>
      <c r="F39" s="31"/>
      <c r="G39" s="31"/>
      <c r="H39" s="25">
        <f>MAX($H$43-60,0)</f>
        <v>0</v>
      </c>
    </row>
    <row r="40" spans="1:11" ht="17.25" x14ac:dyDescent="0.25">
      <c r="A40" s="34" t="s">
        <v>51</v>
      </c>
      <c r="B40" s="31"/>
      <c r="C40" s="25">
        <f>SUMIFS(勤怠台帳!$I$7:$I$506,勤怠台帳!$C$7:$C$506,$B$6,勤怠台帳!$A$7:$A$506,"&gt;="&amp;DATE(YEAR($G$5),MONTH($G$5),1),勤怠台帳!$A$7:$A$506,"&lt;="&amp;EOMONTH($G$5,0))</f>
        <v>0</v>
      </c>
      <c r="E40" s="34" t="s">
        <v>40</v>
      </c>
      <c r="F40" s="31"/>
      <c r="G40" s="31"/>
      <c r="H40" s="25">
        <f>SUMIFS(勤怠台帳!$O$7:$O$506,勤怠台帳!$C$7:$C$506,$B$6,勤怠台帳!$A$7:$A$506,"&gt;="&amp;DATE(YEAR($G$5),MONTH($G$5),1),勤怠台帳!$A$7:$A$506,"&lt;="&amp;EOMONTH($G$5,0))</f>
        <v>0</v>
      </c>
    </row>
    <row r="41" spans="1:11" ht="17.25" x14ac:dyDescent="0.25">
      <c r="A41" s="34" t="s">
        <v>35</v>
      </c>
      <c r="B41" s="31"/>
      <c r="C41" s="25">
        <f>SUMIFS(勤怠台帳!$J$7:$J$506,勤怠台帳!$C$7:$C$506,$B$6,勤怠台帳!$A$7:$A$506,"&gt;="&amp;DATE(YEAR($G$5),MONTH($G$5),1),勤怠台帳!$A$7:$A$506,"&lt;="&amp;EOMONTH($G$5,0))</f>
        <v>0</v>
      </c>
      <c r="E41" s="34" t="s">
        <v>38</v>
      </c>
      <c r="F41" s="31"/>
      <c r="G41" s="31"/>
      <c r="H41" s="25">
        <f>SUMIFS(勤怠台帳!$M$7:$M$506,勤怠台帳!$C$7:$C$506,$B$6,勤怠台帳!$A$7:$A$506,"&gt;="&amp;DATE(YEAR($G$5),MONTH($G$5),1),勤怠台帳!$A$7:$A$506,"&lt;="&amp;EOMONTH($G$5,0))</f>
        <v>0</v>
      </c>
    </row>
    <row r="42" spans="1:11" ht="17.25" x14ac:dyDescent="0.25">
      <c r="A42" s="34" t="s">
        <v>52</v>
      </c>
      <c r="B42" s="31"/>
      <c r="C42" s="25">
        <f>SUMIFS(勤怠台帳!$K$7:$K$506,勤怠台帳!$C$7:$C$506,$B$6,勤怠台帳!$A$7:$A$506,"&gt;="&amp;DATE(YEAR($G$5),MONTH($G$5),1),勤怠台帳!$A$7:$A$506,"&lt;="&amp;EOMONTH($G$5,0))</f>
        <v>0</v>
      </c>
    </row>
    <row r="43" spans="1:11" ht="17.25" x14ac:dyDescent="0.25">
      <c r="A43" s="34" t="s">
        <v>37</v>
      </c>
      <c r="B43" s="31"/>
      <c r="C43" s="25">
        <f>SUMIFS(勤怠台帳!$L$7:$L$506,勤怠台帳!$C$7:$C$506,$B$6,勤怠台帳!$A$7:$A$506,"&gt;="&amp;DATE(YEAR($G$5),MONTH($G$5),1),勤怠台帳!$A$7:$A$506,"&lt;="&amp;EOMONTH($G$5,0))</f>
        <v>0</v>
      </c>
    </row>
    <row r="44" spans="1:11" ht="17.25" x14ac:dyDescent="0.25">
      <c r="A44" s="34" t="s">
        <v>53</v>
      </c>
      <c r="B44" s="31"/>
      <c r="C44" s="29"/>
      <c r="D44" s="37"/>
      <c r="F44" s="5" t="s">
        <v>54</v>
      </c>
      <c r="G44" s="6"/>
    </row>
    <row r="46" spans="1:11" ht="26.1" customHeight="1" x14ac:dyDescent="0.25">
      <c r="A46" s="35" t="s">
        <v>55</v>
      </c>
      <c r="B46" s="31"/>
      <c r="C46" s="31"/>
      <c r="D46" s="31"/>
      <c r="E46" s="31"/>
      <c r="F46" s="31"/>
      <c r="G46" s="31"/>
      <c r="H46" s="31"/>
      <c r="I46" s="31"/>
      <c r="J46" s="31"/>
      <c r="K46" s="31"/>
    </row>
    <row r="47" spans="1:11" x14ac:dyDescent="0.25">
      <c r="A47" s="31"/>
      <c r="B47" s="31"/>
      <c r="C47" s="31"/>
      <c r="D47" s="31"/>
      <c r="E47" s="31"/>
      <c r="F47" s="31"/>
      <c r="G47" s="31"/>
      <c r="H47" s="31"/>
      <c r="I47" s="31"/>
      <c r="J47" s="31"/>
      <c r="K47" s="31"/>
    </row>
  </sheetData>
  <mergeCells count="15">
    <mergeCell ref="A1:I2"/>
    <mergeCell ref="E40:G40"/>
    <mergeCell ref="J1:K2"/>
    <mergeCell ref="A44:B44"/>
    <mergeCell ref="C44:D44"/>
    <mergeCell ref="A40:B40"/>
    <mergeCell ref="A39:B39"/>
    <mergeCell ref="B5:D5"/>
    <mergeCell ref="E41:G41"/>
    <mergeCell ref="A43:B43"/>
    <mergeCell ref="A41:B41"/>
    <mergeCell ref="A46:K47"/>
    <mergeCell ref="E39:G39"/>
    <mergeCell ref="A42:B42"/>
    <mergeCell ref="G5:H5"/>
  </mergeCells>
  <dataValidations count="1">
    <dataValidation type="list" allowBlank="1" sqref="B5" xr:uid="{00000000-0002-0000-0400-000000000000}">
      <formula1>StaffList</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3"/>
  <sheetViews>
    <sheetView showGridLines="0" workbookViewId="0"/>
  </sheetViews>
  <sheetFormatPr defaultRowHeight="15" x14ac:dyDescent="0.25"/>
  <cols>
    <col min="1" max="1" width="16" customWidth="1"/>
    <col min="2" max="2" width="72" customWidth="1"/>
  </cols>
  <sheetData>
    <row r="1" spans="1:2" ht="17.25" x14ac:dyDescent="0.25">
      <c r="A1" s="26" t="s">
        <v>56</v>
      </c>
      <c r="B1" s="26" t="s">
        <v>57</v>
      </c>
    </row>
    <row r="2" spans="1:2" ht="17.25" x14ac:dyDescent="0.35">
      <c r="A2" s="27" t="s">
        <v>58</v>
      </c>
      <c r="B2" s="28" t="s">
        <v>59</v>
      </c>
    </row>
    <row r="3" spans="1:2" ht="17.25" x14ac:dyDescent="0.35">
      <c r="A3" s="27" t="s">
        <v>58</v>
      </c>
      <c r="B3" s="28" t="s">
        <v>60</v>
      </c>
    </row>
  </sheetData>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使い方</vt:lpstr>
      <vt:lpstr>設定</vt:lpstr>
      <vt:lpstr>従業員マスタ</vt:lpstr>
      <vt:lpstr>勤怠台帳</vt:lpstr>
      <vt:lpstr>出勤簿</vt:lpstr>
      <vt:lpstr>変更履歴</vt:lpstr>
      <vt:lpstr>使い方!Print_Area</vt:lpstr>
      <vt:lpstr>出勤簿!Print_Area</vt:lpstr>
      <vt:lpstr>勤怠台帳!Print_Area</vt:lpstr>
      <vt:lpstr>変更履歴!Print_Area</vt:lpstr>
      <vt:lpstr>従業員マスタ!Print_Area</vt:lpstr>
      <vt:lpstr>設定!Print_Area</vt:lpstr>
      <vt:lpstr>勤怠台帳!Print_Titles</vt:lpstr>
      <vt:lpstr>従業員マスタ!Print_Titles</vt:lpstr>
      <vt:lpstr>StaffList</vt:lpstr>
      <vt:lpstr>StaffNoList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Weisman</cp:lastModifiedBy>
  <dcterms:created xsi:type="dcterms:W3CDTF">2026-10-14T04:04:23Z</dcterms:created>
  <dcterms:modified xsi:type="dcterms:W3CDTF">2026-10-14T04:04:54Z</dcterms:modified>
</cp:coreProperties>
</file>