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FB4E008E-625E-46D5-8D1E-FAD944BA2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設定" sheetId="2" r:id="rId2"/>
    <sheet name="名簿" sheetId="3" r:id="rId3"/>
    <sheet name="取得記録" sheetId="4" r:id="rId4"/>
    <sheet name="計算" sheetId="5" r:id="rId5"/>
    <sheet name="管理簿" sheetId="6" r:id="rId6"/>
    <sheet name="変更履歴" sheetId="7" r:id="rId7"/>
  </sheets>
  <definedNames>
    <definedName name="GrantTable">設定!$B$12:$F$18</definedName>
    <definedName name="_xlnm.Print_Area" localSheetId="0">使い方!$A$1:$A$13</definedName>
    <definedName name="_xlnm.Print_Area" localSheetId="3">取得記録!$A$1:$F$608</definedName>
    <definedName name="_xlnm.Print_Area" localSheetId="2">名簿!$A$1:$N$38</definedName>
    <definedName name="_xlnm.Print_Area" localSheetId="5">管理簿!$A$1:$F$33</definedName>
    <definedName name="_xlnm.Print_Area" localSheetId="4">計算!$A$1:$J$308</definedName>
    <definedName name="_xlnm.Print_Area" localSheetId="1">設定!$A$1:$F$20</definedName>
    <definedName name="_xlnm.Print_Titles" localSheetId="3">取得記録!$6:$6</definedName>
    <definedName name="_xlnm.Print_Titles" localSheetId="2">名簿!$6:$6</definedName>
    <definedName name="_xlnm.Print_Titles" localSheetId="4">計算!$6:$6</definedName>
    <definedName name="YkStaff">名簿!$A$7:$A$36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6" l="1"/>
  <c r="E30" i="6" s="1"/>
  <c r="A30" i="6"/>
  <c r="B30" i="6" s="1"/>
  <c r="D29" i="6"/>
  <c r="E29" i="6" s="1"/>
  <c r="A29" i="6"/>
  <c r="B29" i="6" s="1"/>
  <c r="D28" i="6"/>
  <c r="E28" i="6" s="1"/>
  <c r="A28" i="6"/>
  <c r="B28" i="6" s="1"/>
  <c r="D27" i="6"/>
  <c r="E27" i="6" s="1"/>
  <c r="A27" i="6"/>
  <c r="B27" i="6" s="1"/>
  <c r="D26" i="6"/>
  <c r="E26" i="6" s="1"/>
  <c r="A26" i="6"/>
  <c r="B26" i="6" s="1"/>
  <c r="D25" i="6"/>
  <c r="E25" i="6" s="1"/>
  <c r="A25" i="6"/>
  <c r="B25" i="6" s="1"/>
  <c r="D24" i="6"/>
  <c r="E24" i="6" s="1"/>
  <c r="A24" i="6"/>
  <c r="B24" i="6" s="1"/>
  <c r="D23" i="6"/>
  <c r="E23" i="6" s="1"/>
  <c r="A23" i="6"/>
  <c r="B23" i="6" s="1"/>
  <c r="D22" i="6"/>
  <c r="E22" i="6" s="1"/>
  <c r="A22" i="6"/>
  <c r="B22" i="6" s="1"/>
  <c r="D21" i="6"/>
  <c r="E21" i="6" s="1"/>
  <c r="A21" i="6"/>
  <c r="B21" i="6" s="1"/>
  <c r="D20" i="6"/>
  <c r="E20" i="6" s="1"/>
  <c r="A20" i="6"/>
  <c r="B20" i="6" s="1"/>
  <c r="D19" i="6"/>
  <c r="E19" i="6" s="1"/>
  <c r="A19" i="6"/>
  <c r="B19" i="6" s="1"/>
  <c r="H4" i="6"/>
  <c r="A306" i="5"/>
  <c r="C306" i="5" s="1"/>
  <c r="A305" i="5"/>
  <c r="C305" i="5" s="1"/>
  <c r="A304" i="5"/>
  <c r="C304" i="5" s="1"/>
  <c r="A303" i="5"/>
  <c r="C303" i="5" s="1"/>
  <c r="A302" i="5"/>
  <c r="C302" i="5" s="1"/>
  <c r="A301" i="5"/>
  <c r="C301" i="5" s="1"/>
  <c r="A300" i="5"/>
  <c r="C300" i="5" s="1"/>
  <c r="A299" i="5"/>
  <c r="C299" i="5" s="1"/>
  <c r="A298" i="5"/>
  <c r="C298" i="5" s="1"/>
  <c r="A297" i="5"/>
  <c r="C297" i="5" s="1"/>
  <c r="A296" i="5"/>
  <c r="C296" i="5" s="1"/>
  <c r="A295" i="5"/>
  <c r="C295" i="5" s="1"/>
  <c r="A294" i="5"/>
  <c r="C294" i="5" s="1"/>
  <c r="A293" i="5"/>
  <c r="C293" i="5" s="1"/>
  <c r="A292" i="5"/>
  <c r="C292" i="5" s="1"/>
  <c r="A291" i="5"/>
  <c r="C291" i="5" s="1"/>
  <c r="A290" i="5"/>
  <c r="C290" i="5" s="1"/>
  <c r="A289" i="5"/>
  <c r="C289" i="5" s="1"/>
  <c r="A288" i="5"/>
  <c r="C288" i="5" s="1"/>
  <c r="A287" i="5"/>
  <c r="C287" i="5" s="1"/>
  <c r="A286" i="5"/>
  <c r="C286" i="5" s="1"/>
  <c r="A285" i="5"/>
  <c r="C285" i="5" s="1"/>
  <c r="A284" i="5"/>
  <c r="C284" i="5" s="1"/>
  <c r="A283" i="5"/>
  <c r="C283" i="5" s="1"/>
  <c r="A282" i="5"/>
  <c r="C282" i="5" s="1"/>
  <c r="A281" i="5"/>
  <c r="C281" i="5" s="1"/>
  <c r="A280" i="5"/>
  <c r="C280" i="5" s="1"/>
  <c r="A279" i="5"/>
  <c r="C279" i="5" s="1"/>
  <c r="A278" i="5"/>
  <c r="C278" i="5" s="1"/>
  <c r="A277" i="5"/>
  <c r="C277" i="5" s="1"/>
  <c r="A276" i="5"/>
  <c r="C276" i="5" s="1"/>
  <c r="A275" i="5"/>
  <c r="C275" i="5" s="1"/>
  <c r="A274" i="5"/>
  <c r="C274" i="5" s="1"/>
  <c r="A273" i="5"/>
  <c r="C273" i="5" s="1"/>
  <c r="A272" i="5"/>
  <c r="C272" i="5" s="1"/>
  <c r="A271" i="5"/>
  <c r="C271" i="5" s="1"/>
  <c r="A270" i="5"/>
  <c r="C270" i="5" s="1"/>
  <c r="A269" i="5"/>
  <c r="C269" i="5" s="1"/>
  <c r="A268" i="5"/>
  <c r="C268" i="5" s="1"/>
  <c r="A267" i="5"/>
  <c r="C267" i="5" s="1"/>
  <c r="A266" i="5"/>
  <c r="C266" i="5" s="1"/>
  <c r="A265" i="5"/>
  <c r="C265" i="5" s="1"/>
  <c r="A264" i="5"/>
  <c r="C264" i="5" s="1"/>
  <c r="A263" i="5"/>
  <c r="C263" i="5" s="1"/>
  <c r="A262" i="5"/>
  <c r="C262" i="5" s="1"/>
  <c r="A261" i="5"/>
  <c r="C261" i="5" s="1"/>
  <c r="A260" i="5"/>
  <c r="C260" i="5" s="1"/>
  <c r="A259" i="5"/>
  <c r="C259" i="5" s="1"/>
  <c r="A258" i="5"/>
  <c r="C258" i="5" s="1"/>
  <c r="A257" i="5"/>
  <c r="C257" i="5" s="1"/>
  <c r="A256" i="5"/>
  <c r="C256" i="5" s="1"/>
  <c r="A255" i="5"/>
  <c r="C255" i="5" s="1"/>
  <c r="A254" i="5"/>
  <c r="C254" i="5" s="1"/>
  <c r="A253" i="5"/>
  <c r="C253" i="5" s="1"/>
  <c r="A252" i="5"/>
  <c r="C252" i="5" s="1"/>
  <c r="A251" i="5"/>
  <c r="C251" i="5" s="1"/>
  <c r="A250" i="5"/>
  <c r="C250" i="5" s="1"/>
  <c r="A249" i="5"/>
  <c r="C249" i="5" s="1"/>
  <c r="A248" i="5"/>
  <c r="C248" i="5" s="1"/>
  <c r="A247" i="5"/>
  <c r="C247" i="5" s="1"/>
  <c r="A246" i="5"/>
  <c r="C246" i="5" s="1"/>
  <c r="A245" i="5"/>
  <c r="C245" i="5" s="1"/>
  <c r="A244" i="5"/>
  <c r="C244" i="5" s="1"/>
  <c r="A243" i="5"/>
  <c r="C243" i="5" s="1"/>
  <c r="A242" i="5"/>
  <c r="C242" i="5" s="1"/>
  <c r="A241" i="5"/>
  <c r="C241" i="5" s="1"/>
  <c r="A240" i="5"/>
  <c r="C240" i="5" s="1"/>
  <c r="A239" i="5"/>
  <c r="C239" i="5" s="1"/>
  <c r="A238" i="5"/>
  <c r="C238" i="5" s="1"/>
  <c r="A237" i="5"/>
  <c r="C237" i="5" s="1"/>
  <c r="A236" i="5"/>
  <c r="C236" i="5" s="1"/>
  <c r="A235" i="5"/>
  <c r="C235" i="5" s="1"/>
  <c r="A234" i="5"/>
  <c r="C234" i="5" s="1"/>
  <c r="A233" i="5"/>
  <c r="C233" i="5" s="1"/>
  <c r="A232" i="5"/>
  <c r="C232" i="5" s="1"/>
  <c r="A231" i="5"/>
  <c r="C231" i="5" s="1"/>
  <c r="A230" i="5"/>
  <c r="C230" i="5" s="1"/>
  <c r="A229" i="5"/>
  <c r="C229" i="5" s="1"/>
  <c r="A228" i="5"/>
  <c r="C228" i="5" s="1"/>
  <c r="A227" i="5"/>
  <c r="C227" i="5" s="1"/>
  <c r="A226" i="5"/>
  <c r="C226" i="5" s="1"/>
  <c r="A225" i="5"/>
  <c r="C225" i="5" s="1"/>
  <c r="A224" i="5"/>
  <c r="C224" i="5" s="1"/>
  <c r="A223" i="5"/>
  <c r="C223" i="5" s="1"/>
  <c r="A222" i="5"/>
  <c r="C222" i="5" s="1"/>
  <c r="A221" i="5"/>
  <c r="C221" i="5" s="1"/>
  <c r="A220" i="5"/>
  <c r="C220" i="5" s="1"/>
  <c r="A219" i="5"/>
  <c r="C219" i="5" s="1"/>
  <c r="A218" i="5"/>
  <c r="C218" i="5" s="1"/>
  <c r="A217" i="5"/>
  <c r="C217" i="5" s="1"/>
  <c r="A216" i="5"/>
  <c r="C216" i="5" s="1"/>
  <c r="A215" i="5"/>
  <c r="C215" i="5" s="1"/>
  <c r="A214" i="5"/>
  <c r="C214" i="5" s="1"/>
  <c r="A213" i="5"/>
  <c r="C213" i="5" s="1"/>
  <c r="A212" i="5"/>
  <c r="C212" i="5" s="1"/>
  <c r="A211" i="5"/>
  <c r="C211" i="5" s="1"/>
  <c r="A210" i="5"/>
  <c r="C210" i="5" s="1"/>
  <c r="A209" i="5"/>
  <c r="C209" i="5" s="1"/>
  <c r="A208" i="5"/>
  <c r="C208" i="5" s="1"/>
  <c r="A207" i="5"/>
  <c r="C207" i="5" s="1"/>
  <c r="A206" i="5"/>
  <c r="C206" i="5" s="1"/>
  <c r="A205" i="5"/>
  <c r="C205" i="5" s="1"/>
  <c r="A204" i="5"/>
  <c r="C204" i="5" s="1"/>
  <c r="A203" i="5"/>
  <c r="C203" i="5" s="1"/>
  <c r="A202" i="5"/>
  <c r="C202" i="5" s="1"/>
  <c r="A201" i="5"/>
  <c r="C201" i="5" s="1"/>
  <c r="A200" i="5"/>
  <c r="C200" i="5" s="1"/>
  <c r="A199" i="5"/>
  <c r="C199" i="5" s="1"/>
  <c r="A198" i="5"/>
  <c r="C198" i="5" s="1"/>
  <c r="A197" i="5"/>
  <c r="C197" i="5" s="1"/>
  <c r="A196" i="5"/>
  <c r="C196" i="5" s="1"/>
  <c r="A195" i="5"/>
  <c r="C195" i="5" s="1"/>
  <c r="A194" i="5"/>
  <c r="C194" i="5" s="1"/>
  <c r="A193" i="5"/>
  <c r="C193" i="5" s="1"/>
  <c r="A192" i="5"/>
  <c r="C192" i="5" s="1"/>
  <c r="A191" i="5"/>
  <c r="C191" i="5" s="1"/>
  <c r="A190" i="5"/>
  <c r="C190" i="5" s="1"/>
  <c r="A189" i="5"/>
  <c r="C189" i="5" s="1"/>
  <c r="A188" i="5"/>
  <c r="C188" i="5" s="1"/>
  <c r="A187" i="5"/>
  <c r="C187" i="5" s="1"/>
  <c r="A186" i="5"/>
  <c r="C186" i="5" s="1"/>
  <c r="A185" i="5"/>
  <c r="C185" i="5" s="1"/>
  <c r="A184" i="5"/>
  <c r="C184" i="5" s="1"/>
  <c r="A183" i="5"/>
  <c r="C183" i="5" s="1"/>
  <c r="A182" i="5"/>
  <c r="C182" i="5" s="1"/>
  <c r="A181" i="5"/>
  <c r="C181" i="5" s="1"/>
  <c r="A180" i="5"/>
  <c r="C180" i="5" s="1"/>
  <c r="A179" i="5"/>
  <c r="C179" i="5" s="1"/>
  <c r="A178" i="5"/>
  <c r="C178" i="5" s="1"/>
  <c r="A177" i="5"/>
  <c r="C177" i="5" s="1"/>
  <c r="A176" i="5"/>
  <c r="C176" i="5" s="1"/>
  <c r="A175" i="5"/>
  <c r="C175" i="5" s="1"/>
  <c r="A174" i="5"/>
  <c r="C174" i="5" s="1"/>
  <c r="A173" i="5"/>
  <c r="C173" i="5" s="1"/>
  <c r="A172" i="5"/>
  <c r="C172" i="5" s="1"/>
  <c r="A171" i="5"/>
  <c r="C171" i="5" s="1"/>
  <c r="A170" i="5"/>
  <c r="C170" i="5" s="1"/>
  <c r="A169" i="5"/>
  <c r="C169" i="5" s="1"/>
  <c r="A168" i="5"/>
  <c r="C168" i="5" s="1"/>
  <c r="A167" i="5"/>
  <c r="C167" i="5" s="1"/>
  <c r="A166" i="5"/>
  <c r="C166" i="5" s="1"/>
  <c r="A165" i="5"/>
  <c r="C165" i="5" s="1"/>
  <c r="A164" i="5"/>
  <c r="C164" i="5" s="1"/>
  <c r="A163" i="5"/>
  <c r="C163" i="5" s="1"/>
  <c r="A162" i="5"/>
  <c r="C162" i="5" s="1"/>
  <c r="A161" i="5"/>
  <c r="C161" i="5" s="1"/>
  <c r="C160" i="5"/>
  <c r="A160" i="5"/>
  <c r="A159" i="5"/>
  <c r="C159" i="5" s="1"/>
  <c r="A158" i="5"/>
  <c r="C158" i="5" s="1"/>
  <c r="A157" i="5"/>
  <c r="C157" i="5" s="1"/>
  <c r="A156" i="5"/>
  <c r="C156" i="5" s="1"/>
  <c r="A155" i="5"/>
  <c r="C155" i="5" s="1"/>
  <c r="A154" i="5"/>
  <c r="C154" i="5" s="1"/>
  <c r="A153" i="5"/>
  <c r="C153" i="5" s="1"/>
  <c r="A152" i="5"/>
  <c r="C152" i="5" s="1"/>
  <c r="A151" i="5"/>
  <c r="C151" i="5" s="1"/>
  <c r="A150" i="5"/>
  <c r="C150" i="5" s="1"/>
  <c r="A149" i="5"/>
  <c r="C149" i="5" s="1"/>
  <c r="A148" i="5"/>
  <c r="C148" i="5" s="1"/>
  <c r="A147" i="5"/>
  <c r="C147" i="5" s="1"/>
  <c r="A146" i="5"/>
  <c r="C146" i="5" s="1"/>
  <c r="A145" i="5"/>
  <c r="C145" i="5" s="1"/>
  <c r="A144" i="5"/>
  <c r="C144" i="5" s="1"/>
  <c r="A143" i="5"/>
  <c r="C143" i="5" s="1"/>
  <c r="A142" i="5"/>
  <c r="C142" i="5" s="1"/>
  <c r="A141" i="5"/>
  <c r="C141" i="5" s="1"/>
  <c r="A140" i="5"/>
  <c r="C140" i="5" s="1"/>
  <c r="A139" i="5"/>
  <c r="C139" i="5" s="1"/>
  <c r="A138" i="5"/>
  <c r="C138" i="5" s="1"/>
  <c r="A137" i="5"/>
  <c r="C137" i="5" s="1"/>
  <c r="A136" i="5"/>
  <c r="C136" i="5" s="1"/>
  <c r="A135" i="5"/>
  <c r="C135" i="5" s="1"/>
  <c r="A134" i="5"/>
  <c r="C134" i="5" s="1"/>
  <c r="A133" i="5"/>
  <c r="C133" i="5" s="1"/>
  <c r="A132" i="5"/>
  <c r="C132" i="5" s="1"/>
  <c r="A131" i="5"/>
  <c r="C131" i="5" s="1"/>
  <c r="A130" i="5"/>
  <c r="C130" i="5" s="1"/>
  <c r="A129" i="5"/>
  <c r="C129" i="5" s="1"/>
  <c r="A128" i="5"/>
  <c r="C128" i="5" s="1"/>
  <c r="A127" i="5"/>
  <c r="C127" i="5" s="1"/>
  <c r="A126" i="5"/>
  <c r="C126" i="5" s="1"/>
  <c r="A125" i="5"/>
  <c r="C125" i="5" s="1"/>
  <c r="A124" i="5"/>
  <c r="C124" i="5" s="1"/>
  <c r="A123" i="5"/>
  <c r="C123" i="5" s="1"/>
  <c r="A122" i="5"/>
  <c r="C122" i="5" s="1"/>
  <c r="A121" i="5"/>
  <c r="C121" i="5" s="1"/>
  <c r="A120" i="5"/>
  <c r="C120" i="5" s="1"/>
  <c r="A119" i="5"/>
  <c r="C119" i="5" s="1"/>
  <c r="A118" i="5"/>
  <c r="C118" i="5" s="1"/>
  <c r="A117" i="5"/>
  <c r="C117" i="5" s="1"/>
  <c r="A116" i="5"/>
  <c r="C116" i="5" s="1"/>
  <c r="A115" i="5"/>
  <c r="C115" i="5" s="1"/>
  <c r="A114" i="5"/>
  <c r="C114" i="5" s="1"/>
  <c r="A113" i="5"/>
  <c r="C113" i="5" s="1"/>
  <c r="A112" i="5"/>
  <c r="C112" i="5" s="1"/>
  <c r="A111" i="5"/>
  <c r="C111" i="5" s="1"/>
  <c r="A110" i="5"/>
  <c r="C110" i="5" s="1"/>
  <c r="A109" i="5"/>
  <c r="C109" i="5" s="1"/>
  <c r="A108" i="5"/>
  <c r="C108" i="5" s="1"/>
  <c r="A107" i="5"/>
  <c r="C107" i="5" s="1"/>
  <c r="A106" i="5"/>
  <c r="C106" i="5" s="1"/>
  <c r="A105" i="5"/>
  <c r="C105" i="5" s="1"/>
  <c r="A104" i="5"/>
  <c r="C104" i="5" s="1"/>
  <c r="A103" i="5"/>
  <c r="C103" i="5" s="1"/>
  <c r="A102" i="5"/>
  <c r="C102" i="5" s="1"/>
  <c r="A101" i="5"/>
  <c r="C101" i="5" s="1"/>
  <c r="A100" i="5"/>
  <c r="C100" i="5" s="1"/>
  <c r="A99" i="5"/>
  <c r="C99" i="5" s="1"/>
  <c r="A98" i="5"/>
  <c r="C98" i="5" s="1"/>
  <c r="A97" i="5"/>
  <c r="C97" i="5" s="1"/>
  <c r="A96" i="5"/>
  <c r="C96" i="5" s="1"/>
  <c r="A95" i="5"/>
  <c r="C95" i="5" s="1"/>
  <c r="A94" i="5"/>
  <c r="C94" i="5" s="1"/>
  <c r="A93" i="5"/>
  <c r="C93" i="5" s="1"/>
  <c r="A92" i="5"/>
  <c r="C92" i="5" s="1"/>
  <c r="A91" i="5"/>
  <c r="C91" i="5" s="1"/>
  <c r="A90" i="5"/>
  <c r="C90" i="5" s="1"/>
  <c r="A89" i="5"/>
  <c r="C89" i="5" s="1"/>
  <c r="A88" i="5"/>
  <c r="C88" i="5" s="1"/>
  <c r="A87" i="5"/>
  <c r="C87" i="5" s="1"/>
  <c r="A86" i="5"/>
  <c r="C86" i="5" s="1"/>
  <c r="A85" i="5"/>
  <c r="C85" i="5" s="1"/>
  <c r="A84" i="5"/>
  <c r="C84" i="5" s="1"/>
  <c r="A83" i="5"/>
  <c r="C83" i="5" s="1"/>
  <c r="A82" i="5"/>
  <c r="C82" i="5" s="1"/>
  <c r="A81" i="5"/>
  <c r="C81" i="5" s="1"/>
  <c r="A80" i="5"/>
  <c r="C80" i="5" s="1"/>
  <c r="A79" i="5"/>
  <c r="C79" i="5" s="1"/>
  <c r="A78" i="5"/>
  <c r="C78" i="5" s="1"/>
  <c r="A77" i="5"/>
  <c r="C77" i="5" s="1"/>
  <c r="A76" i="5"/>
  <c r="C76" i="5" s="1"/>
  <c r="A75" i="5"/>
  <c r="C75" i="5" s="1"/>
  <c r="A74" i="5"/>
  <c r="C74" i="5" s="1"/>
  <c r="A73" i="5"/>
  <c r="C73" i="5" s="1"/>
  <c r="A72" i="5"/>
  <c r="C72" i="5" s="1"/>
  <c r="A71" i="5"/>
  <c r="C71" i="5" s="1"/>
  <c r="A70" i="5"/>
  <c r="C70" i="5" s="1"/>
  <c r="A69" i="5"/>
  <c r="C69" i="5" s="1"/>
  <c r="A68" i="5"/>
  <c r="C68" i="5" s="1"/>
  <c r="A67" i="5"/>
  <c r="C67" i="5" s="1"/>
  <c r="A66" i="5"/>
  <c r="C66" i="5" s="1"/>
  <c r="A65" i="5"/>
  <c r="C65" i="5" s="1"/>
  <c r="A64" i="5"/>
  <c r="C64" i="5" s="1"/>
  <c r="A63" i="5"/>
  <c r="C63" i="5" s="1"/>
  <c r="A62" i="5"/>
  <c r="C62" i="5" s="1"/>
  <c r="A61" i="5"/>
  <c r="C61" i="5" s="1"/>
  <c r="A60" i="5"/>
  <c r="C60" i="5" s="1"/>
  <c r="A59" i="5"/>
  <c r="C59" i="5" s="1"/>
  <c r="A58" i="5"/>
  <c r="C58" i="5" s="1"/>
  <c r="A57" i="5"/>
  <c r="C57" i="5" s="1"/>
  <c r="A56" i="5"/>
  <c r="C56" i="5" s="1"/>
  <c r="A55" i="5"/>
  <c r="C55" i="5" s="1"/>
  <c r="A54" i="5"/>
  <c r="C54" i="5" s="1"/>
  <c r="A53" i="5"/>
  <c r="C53" i="5" s="1"/>
  <c r="A52" i="5"/>
  <c r="C52" i="5" s="1"/>
  <c r="A51" i="5"/>
  <c r="C51" i="5" s="1"/>
  <c r="A50" i="5"/>
  <c r="C50" i="5" s="1"/>
  <c r="A49" i="5"/>
  <c r="C49" i="5" s="1"/>
  <c r="A48" i="5"/>
  <c r="C48" i="5" s="1"/>
  <c r="A47" i="5"/>
  <c r="C47" i="5" s="1"/>
  <c r="A46" i="5"/>
  <c r="C46" i="5" s="1"/>
  <c r="A45" i="5"/>
  <c r="C45" i="5" s="1"/>
  <c r="A44" i="5"/>
  <c r="C44" i="5" s="1"/>
  <c r="A43" i="5"/>
  <c r="C43" i="5" s="1"/>
  <c r="A42" i="5"/>
  <c r="C42" i="5" s="1"/>
  <c r="A41" i="5"/>
  <c r="C41" i="5" s="1"/>
  <c r="A40" i="5"/>
  <c r="C40" i="5" s="1"/>
  <c r="A39" i="5"/>
  <c r="C39" i="5" s="1"/>
  <c r="A38" i="5"/>
  <c r="C38" i="5" s="1"/>
  <c r="A37" i="5"/>
  <c r="C37" i="5" s="1"/>
  <c r="A36" i="5"/>
  <c r="C36" i="5" s="1"/>
  <c r="A35" i="5"/>
  <c r="C35" i="5" s="1"/>
  <c r="A34" i="5"/>
  <c r="C34" i="5" s="1"/>
  <c r="A33" i="5"/>
  <c r="C33" i="5" s="1"/>
  <c r="A32" i="5"/>
  <c r="C32" i="5" s="1"/>
  <c r="A31" i="5"/>
  <c r="C31" i="5" s="1"/>
  <c r="A30" i="5"/>
  <c r="C30" i="5" s="1"/>
  <c r="A29" i="5"/>
  <c r="C29" i="5" s="1"/>
  <c r="A28" i="5"/>
  <c r="C28" i="5" s="1"/>
  <c r="A27" i="5"/>
  <c r="C27" i="5" s="1"/>
  <c r="A26" i="5"/>
  <c r="C26" i="5" s="1"/>
  <c r="A25" i="5"/>
  <c r="C25" i="5" s="1"/>
  <c r="A24" i="5"/>
  <c r="C24" i="5" s="1"/>
  <c r="A23" i="5"/>
  <c r="C23" i="5" s="1"/>
  <c r="A22" i="5"/>
  <c r="C22" i="5" s="1"/>
  <c r="A21" i="5"/>
  <c r="C21" i="5" s="1"/>
  <c r="A20" i="5"/>
  <c r="C20" i="5" s="1"/>
  <c r="A19" i="5"/>
  <c r="C19" i="5" s="1"/>
  <c r="A18" i="5"/>
  <c r="C18" i="5" s="1"/>
  <c r="A17" i="5"/>
  <c r="C17" i="5" s="1"/>
  <c r="A16" i="5"/>
  <c r="C16" i="5" s="1"/>
  <c r="A15" i="5"/>
  <c r="C15" i="5" s="1"/>
  <c r="A14" i="5"/>
  <c r="C14" i="5" s="1"/>
  <c r="A13" i="5"/>
  <c r="C13" i="5" s="1"/>
  <c r="A12" i="5"/>
  <c r="C12" i="5" s="1"/>
  <c r="A11" i="5"/>
  <c r="C11" i="5" s="1"/>
  <c r="A10" i="5"/>
  <c r="C10" i="5" s="1"/>
  <c r="A9" i="5"/>
  <c r="C9" i="5" s="1"/>
  <c r="A8" i="5"/>
  <c r="C8" i="5" s="1"/>
  <c r="A7" i="5"/>
  <c r="C7" i="5" s="1"/>
  <c r="G606" i="4"/>
  <c r="E606" i="4"/>
  <c r="G605" i="4"/>
  <c r="E605" i="4"/>
  <c r="G604" i="4"/>
  <c r="E604" i="4"/>
  <c r="G603" i="4"/>
  <c r="E603" i="4"/>
  <c r="G602" i="4"/>
  <c r="E602" i="4"/>
  <c r="G601" i="4"/>
  <c r="E601" i="4"/>
  <c r="G600" i="4"/>
  <c r="E600" i="4"/>
  <c r="G599" i="4"/>
  <c r="E599" i="4"/>
  <c r="G598" i="4"/>
  <c r="E598" i="4"/>
  <c r="G597" i="4"/>
  <c r="E597" i="4"/>
  <c r="G596" i="4"/>
  <c r="E596" i="4"/>
  <c r="G595" i="4"/>
  <c r="E595" i="4"/>
  <c r="G594" i="4"/>
  <c r="E594" i="4"/>
  <c r="G593" i="4"/>
  <c r="E593" i="4"/>
  <c r="G592" i="4"/>
  <c r="E592" i="4"/>
  <c r="G591" i="4"/>
  <c r="E591" i="4"/>
  <c r="G590" i="4"/>
  <c r="E590" i="4"/>
  <c r="G589" i="4"/>
  <c r="E589" i="4"/>
  <c r="G588" i="4"/>
  <c r="E588" i="4"/>
  <c r="G587" i="4"/>
  <c r="E587" i="4"/>
  <c r="G586" i="4"/>
  <c r="E586" i="4"/>
  <c r="G585" i="4"/>
  <c r="E585" i="4"/>
  <c r="G584" i="4"/>
  <c r="E584" i="4"/>
  <c r="G583" i="4"/>
  <c r="E583" i="4"/>
  <c r="G582" i="4"/>
  <c r="E582" i="4"/>
  <c r="G581" i="4"/>
  <c r="E581" i="4"/>
  <c r="G580" i="4"/>
  <c r="E580" i="4"/>
  <c r="G579" i="4"/>
  <c r="E579" i="4"/>
  <c r="G578" i="4"/>
  <c r="E578" i="4"/>
  <c r="G577" i="4"/>
  <c r="E577" i="4"/>
  <c r="G576" i="4"/>
  <c r="E576" i="4"/>
  <c r="G575" i="4"/>
  <c r="E575" i="4"/>
  <c r="G574" i="4"/>
  <c r="E574" i="4"/>
  <c r="G573" i="4"/>
  <c r="E573" i="4"/>
  <c r="G572" i="4"/>
  <c r="E572" i="4"/>
  <c r="G571" i="4"/>
  <c r="E571" i="4"/>
  <c r="G570" i="4"/>
  <c r="E570" i="4"/>
  <c r="G569" i="4"/>
  <c r="E569" i="4"/>
  <c r="G568" i="4"/>
  <c r="E568" i="4"/>
  <c r="G567" i="4"/>
  <c r="E567" i="4"/>
  <c r="G566" i="4"/>
  <c r="E566" i="4"/>
  <c r="G565" i="4"/>
  <c r="E565" i="4"/>
  <c r="G564" i="4"/>
  <c r="E564" i="4"/>
  <c r="G563" i="4"/>
  <c r="E563" i="4"/>
  <c r="G562" i="4"/>
  <c r="E562" i="4"/>
  <c r="G561" i="4"/>
  <c r="E561" i="4"/>
  <c r="G560" i="4"/>
  <c r="E560" i="4"/>
  <c r="G559" i="4"/>
  <c r="E559" i="4"/>
  <c r="G558" i="4"/>
  <c r="E558" i="4"/>
  <c r="G557" i="4"/>
  <c r="E557" i="4"/>
  <c r="G556" i="4"/>
  <c r="E556" i="4"/>
  <c r="G555" i="4"/>
  <c r="E555" i="4"/>
  <c r="G554" i="4"/>
  <c r="E554" i="4"/>
  <c r="G553" i="4"/>
  <c r="E553" i="4"/>
  <c r="G552" i="4"/>
  <c r="E552" i="4"/>
  <c r="G551" i="4"/>
  <c r="E551" i="4"/>
  <c r="G550" i="4"/>
  <c r="E550" i="4"/>
  <c r="G549" i="4"/>
  <c r="E549" i="4"/>
  <c r="G548" i="4"/>
  <c r="E548" i="4"/>
  <c r="G547" i="4"/>
  <c r="E547" i="4"/>
  <c r="G546" i="4"/>
  <c r="E546" i="4"/>
  <c r="G545" i="4"/>
  <c r="E545" i="4"/>
  <c r="G544" i="4"/>
  <c r="E544" i="4"/>
  <c r="G543" i="4"/>
  <c r="E543" i="4"/>
  <c r="G542" i="4"/>
  <c r="E542" i="4"/>
  <c r="G541" i="4"/>
  <c r="E541" i="4"/>
  <c r="G540" i="4"/>
  <c r="E540" i="4"/>
  <c r="G539" i="4"/>
  <c r="E539" i="4"/>
  <c r="G538" i="4"/>
  <c r="E538" i="4"/>
  <c r="G537" i="4"/>
  <c r="E537" i="4"/>
  <c r="G536" i="4"/>
  <c r="E536" i="4"/>
  <c r="G535" i="4"/>
  <c r="E535" i="4"/>
  <c r="G534" i="4"/>
  <c r="E534" i="4"/>
  <c r="G533" i="4"/>
  <c r="E533" i="4"/>
  <c r="G532" i="4"/>
  <c r="E532" i="4"/>
  <c r="G531" i="4"/>
  <c r="E531" i="4"/>
  <c r="G530" i="4"/>
  <c r="E530" i="4"/>
  <c r="G529" i="4"/>
  <c r="E529" i="4"/>
  <c r="G528" i="4"/>
  <c r="E528" i="4"/>
  <c r="G527" i="4"/>
  <c r="E527" i="4"/>
  <c r="G526" i="4"/>
  <c r="E526" i="4"/>
  <c r="G525" i="4"/>
  <c r="E525" i="4"/>
  <c r="G524" i="4"/>
  <c r="E524" i="4"/>
  <c r="G523" i="4"/>
  <c r="E523" i="4"/>
  <c r="G522" i="4"/>
  <c r="E522" i="4"/>
  <c r="G521" i="4"/>
  <c r="E521" i="4"/>
  <c r="G520" i="4"/>
  <c r="E520" i="4"/>
  <c r="G519" i="4"/>
  <c r="E519" i="4"/>
  <c r="G518" i="4"/>
  <c r="E518" i="4"/>
  <c r="G517" i="4"/>
  <c r="E517" i="4"/>
  <c r="G516" i="4"/>
  <c r="E516" i="4"/>
  <c r="G515" i="4"/>
  <c r="E515" i="4"/>
  <c r="G514" i="4"/>
  <c r="E514" i="4"/>
  <c r="G513" i="4"/>
  <c r="E513" i="4"/>
  <c r="G512" i="4"/>
  <c r="E512" i="4"/>
  <c r="G511" i="4"/>
  <c r="E511" i="4"/>
  <c r="G510" i="4"/>
  <c r="E510" i="4"/>
  <c r="G509" i="4"/>
  <c r="E509" i="4"/>
  <c r="G508" i="4"/>
  <c r="E508" i="4"/>
  <c r="G507" i="4"/>
  <c r="E507" i="4"/>
  <c r="G506" i="4"/>
  <c r="E506" i="4"/>
  <c r="G505" i="4"/>
  <c r="E505" i="4"/>
  <c r="G504" i="4"/>
  <c r="E504" i="4"/>
  <c r="G503" i="4"/>
  <c r="E503" i="4"/>
  <c r="G502" i="4"/>
  <c r="E502" i="4"/>
  <c r="G501" i="4"/>
  <c r="E501" i="4"/>
  <c r="G500" i="4"/>
  <c r="E500" i="4"/>
  <c r="G499" i="4"/>
  <c r="E499" i="4"/>
  <c r="G498" i="4"/>
  <c r="E498" i="4"/>
  <c r="G497" i="4"/>
  <c r="E497" i="4"/>
  <c r="G496" i="4"/>
  <c r="E496" i="4"/>
  <c r="G495" i="4"/>
  <c r="E495" i="4"/>
  <c r="G494" i="4"/>
  <c r="E494" i="4"/>
  <c r="G493" i="4"/>
  <c r="E493" i="4"/>
  <c r="G492" i="4"/>
  <c r="E492" i="4"/>
  <c r="G491" i="4"/>
  <c r="E491" i="4"/>
  <c r="G490" i="4"/>
  <c r="E490" i="4"/>
  <c r="G489" i="4"/>
  <c r="E489" i="4"/>
  <c r="G488" i="4"/>
  <c r="E488" i="4"/>
  <c r="G487" i="4"/>
  <c r="E487" i="4"/>
  <c r="G486" i="4"/>
  <c r="E486" i="4"/>
  <c r="G485" i="4"/>
  <c r="E485" i="4"/>
  <c r="G484" i="4"/>
  <c r="E484" i="4"/>
  <c r="G483" i="4"/>
  <c r="E483" i="4"/>
  <c r="G482" i="4"/>
  <c r="E482" i="4"/>
  <c r="G481" i="4"/>
  <c r="E481" i="4"/>
  <c r="G480" i="4"/>
  <c r="E480" i="4"/>
  <c r="G479" i="4"/>
  <c r="E479" i="4"/>
  <c r="G478" i="4"/>
  <c r="E478" i="4"/>
  <c r="G477" i="4"/>
  <c r="E477" i="4"/>
  <c r="G476" i="4"/>
  <c r="E476" i="4"/>
  <c r="G475" i="4"/>
  <c r="E475" i="4"/>
  <c r="G474" i="4"/>
  <c r="E474" i="4"/>
  <c r="G473" i="4"/>
  <c r="E473" i="4"/>
  <c r="G472" i="4"/>
  <c r="E472" i="4"/>
  <c r="G471" i="4"/>
  <c r="E471" i="4"/>
  <c r="G470" i="4"/>
  <c r="E470" i="4"/>
  <c r="G469" i="4"/>
  <c r="E469" i="4"/>
  <c r="G468" i="4"/>
  <c r="E468" i="4"/>
  <c r="G467" i="4"/>
  <c r="E467" i="4"/>
  <c r="G466" i="4"/>
  <c r="E466" i="4"/>
  <c r="G465" i="4"/>
  <c r="E465" i="4"/>
  <c r="G464" i="4"/>
  <c r="E464" i="4"/>
  <c r="G463" i="4"/>
  <c r="E463" i="4"/>
  <c r="G462" i="4"/>
  <c r="E462" i="4"/>
  <c r="G461" i="4"/>
  <c r="E461" i="4"/>
  <c r="G460" i="4"/>
  <c r="E460" i="4"/>
  <c r="G459" i="4"/>
  <c r="E459" i="4"/>
  <c r="G458" i="4"/>
  <c r="E458" i="4"/>
  <c r="G457" i="4"/>
  <c r="E457" i="4"/>
  <c r="G456" i="4"/>
  <c r="E456" i="4"/>
  <c r="G455" i="4"/>
  <c r="E455" i="4"/>
  <c r="G454" i="4"/>
  <c r="E454" i="4"/>
  <c r="G453" i="4"/>
  <c r="E453" i="4"/>
  <c r="G452" i="4"/>
  <c r="E452" i="4"/>
  <c r="G451" i="4"/>
  <c r="E451" i="4"/>
  <c r="G450" i="4"/>
  <c r="E450" i="4"/>
  <c r="G449" i="4"/>
  <c r="E449" i="4"/>
  <c r="G448" i="4"/>
  <c r="E448" i="4"/>
  <c r="G447" i="4"/>
  <c r="E447" i="4"/>
  <c r="G446" i="4"/>
  <c r="E446" i="4"/>
  <c r="G445" i="4"/>
  <c r="E445" i="4"/>
  <c r="G444" i="4"/>
  <c r="E444" i="4"/>
  <c r="G443" i="4"/>
  <c r="E443" i="4"/>
  <c r="G442" i="4"/>
  <c r="E442" i="4"/>
  <c r="G441" i="4"/>
  <c r="E441" i="4"/>
  <c r="G440" i="4"/>
  <c r="E440" i="4"/>
  <c r="G439" i="4"/>
  <c r="E439" i="4"/>
  <c r="G438" i="4"/>
  <c r="E438" i="4"/>
  <c r="G437" i="4"/>
  <c r="E437" i="4"/>
  <c r="G436" i="4"/>
  <c r="E436" i="4"/>
  <c r="G435" i="4"/>
  <c r="E435" i="4"/>
  <c r="G434" i="4"/>
  <c r="E434" i="4"/>
  <c r="G433" i="4"/>
  <c r="E433" i="4"/>
  <c r="G432" i="4"/>
  <c r="E432" i="4"/>
  <c r="G431" i="4"/>
  <c r="E431" i="4"/>
  <c r="G430" i="4"/>
  <c r="E430" i="4"/>
  <c r="G429" i="4"/>
  <c r="E429" i="4"/>
  <c r="G428" i="4"/>
  <c r="E428" i="4"/>
  <c r="G427" i="4"/>
  <c r="E427" i="4"/>
  <c r="G426" i="4"/>
  <c r="E426" i="4"/>
  <c r="G425" i="4"/>
  <c r="E425" i="4"/>
  <c r="G424" i="4"/>
  <c r="E424" i="4"/>
  <c r="G423" i="4"/>
  <c r="E423" i="4"/>
  <c r="G422" i="4"/>
  <c r="E422" i="4"/>
  <c r="G421" i="4"/>
  <c r="E421" i="4"/>
  <c r="G420" i="4"/>
  <c r="E420" i="4"/>
  <c r="G419" i="4"/>
  <c r="E419" i="4"/>
  <c r="G418" i="4"/>
  <c r="E418" i="4"/>
  <c r="G417" i="4"/>
  <c r="E417" i="4"/>
  <c r="G416" i="4"/>
  <c r="E416" i="4"/>
  <c r="G415" i="4"/>
  <c r="E415" i="4"/>
  <c r="G414" i="4"/>
  <c r="E414" i="4"/>
  <c r="G413" i="4"/>
  <c r="E413" i="4"/>
  <c r="G412" i="4"/>
  <c r="E412" i="4"/>
  <c r="G411" i="4"/>
  <c r="E411" i="4"/>
  <c r="G410" i="4"/>
  <c r="E410" i="4"/>
  <c r="G409" i="4"/>
  <c r="E409" i="4"/>
  <c r="G408" i="4"/>
  <c r="E408" i="4"/>
  <c r="G407" i="4"/>
  <c r="E407" i="4"/>
  <c r="G406" i="4"/>
  <c r="E406" i="4"/>
  <c r="G405" i="4"/>
  <c r="E405" i="4"/>
  <c r="G404" i="4"/>
  <c r="E404" i="4"/>
  <c r="G403" i="4"/>
  <c r="E403" i="4"/>
  <c r="G402" i="4"/>
  <c r="E402" i="4"/>
  <c r="G401" i="4"/>
  <c r="E401" i="4"/>
  <c r="G400" i="4"/>
  <c r="E400" i="4"/>
  <c r="G399" i="4"/>
  <c r="E399" i="4"/>
  <c r="G398" i="4"/>
  <c r="E398" i="4"/>
  <c r="G397" i="4"/>
  <c r="E397" i="4"/>
  <c r="G396" i="4"/>
  <c r="E396" i="4"/>
  <c r="G395" i="4"/>
  <c r="E395" i="4"/>
  <c r="G394" i="4"/>
  <c r="E394" i="4"/>
  <c r="G393" i="4"/>
  <c r="E393" i="4"/>
  <c r="G392" i="4"/>
  <c r="E392" i="4"/>
  <c r="G391" i="4"/>
  <c r="E391" i="4"/>
  <c r="G390" i="4"/>
  <c r="E390" i="4"/>
  <c r="G389" i="4"/>
  <c r="E389" i="4"/>
  <c r="G388" i="4"/>
  <c r="E388" i="4"/>
  <c r="G387" i="4"/>
  <c r="E387" i="4"/>
  <c r="G386" i="4"/>
  <c r="E386" i="4"/>
  <c r="G385" i="4"/>
  <c r="E385" i="4"/>
  <c r="G384" i="4"/>
  <c r="E384" i="4"/>
  <c r="G383" i="4"/>
  <c r="E383" i="4"/>
  <c r="G382" i="4"/>
  <c r="E382" i="4"/>
  <c r="G381" i="4"/>
  <c r="E381" i="4"/>
  <c r="G380" i="4"/>
  <c r="E380" i="4"/>
  <c r="G379" i="4"/>
  <c r="E379" i="4"/>
  <c r="G378" i="4"/>
  <c r="E378" i="4"/>
  <c r="G377" i="4"/>
  <c r="E377" i="4"/>
  <c r="G376" i="4"/>
  <c r="E376" i="4"/>
  <c r="G375" i="4"/>
  <c r="E375" i="4"/>
  <c r="G374" i="4"/>
  <c r="E374" i="4"/>
  <c r="G373" i="4"/>
  <c r="E373" i="4"/>
  <c r="G372" i="4"/>
  <c r="E372" i="4"/>
  <c r="G371" i="4"/>
  <c r="E371" i="4"/>
  <c r="G370" i="4"/>
  <c r="E370" i="4"/>
  <c r="G369" i="4"/>
  <c r="E369" i="4"/>
  <c r="G368" i="4"/>
  <c r="E368" i="4"/>
  <c r="G367" i="4"/>
  <c r="E367" i="4"/>
  <c r="G366" i="4"/>
  <c r="E366" i="4"/>
  <c r="G365" i="4"/>
  <c r="E365" i="4"/>
  <c r="G364" i="4"/>
  <c r="E364" i="4"/>
  <c r="G363" i="4"/>
  <c r="E363" i="4"/>
  <c r="G362" i="4"/>
  <c r="E362" i="4"/>
  <c r="G361" i="4"/>
  <c r="E361" i="4"/>
  <c r="G360" i="4"/>
  <c r="E360" i="4"/>
  <c r="G359" i="4"/>
  <c r="E359" i="4"/>
  <c r="G358" i="4"/>
  <c r="E358" i="4"/>
  <c r="G357" i="4"/>
  <c r="E357" i="4"/>
  <c r="G356" i="4"/>
  <c r="E356" i="4"/>
  <c r="G355" i="4"/>
  <c r="E355" i="4"/>
  <c r="G354" i="4"/>
  <c r="E354" i="4"/>
  <c r="G353" i="4"/>
  <c r="E353" i="4"/>
  <c r="G352" i="4"/>
  <c r="E352" i="4"/>
  <c r="G351" i="4"/>
  <c r="E351" i="4"/>
  <c r="G350" i="4"/>
  <c r="E350" i="4"/>
  <c r="G349" i="4"/>
  <c r="E349" i="4"/>
  <c r="G348" i="4"/>
  <c r="E348" i="4"/>
  <c r="G347" i="4"/>
  <c r="E347" i="4"/>
  <c r="G346" i="4"/>
  <c r="E346" i="4"/>
  <c r="G345" i="4"/>
  <c r="E345" i="4"/>
  <c r="G344" i="4"/>
  <c r="E344" i="4"/>
  <c r="G343" i="4"/>
  <c r="E343" i="4"/>
  <c r="G342" i="4"/>
  <c r="E342" i="4"/>
  <c r="G341" i="4"/>
  <c r="E341" i="4"/>
  <c r="G340" i="4"/>
  <c r="E340" i="4"/>
  <c r="G339" i="4"/>
  <c r="E339" i="4"/>
  <c r="G338" i="4"/>
  <c r="E338" i="4"/>
  <c r="G337" i="4"/>
  <c r="E337" i="4"/>
  <c r="G336" i="4"/>
  <c r="E336" i="4"/>
  <c r="G335" i="4"/>
  <c r="E335" i="4"/>
  <c r="G334" i="4"/>
  <c r="E334" i="4"/>
  <c r="G333" i="4"/>
  <c r="E333" i="4"/>
  <c r="G332" i="4"/>
  <c r="E332" i="4"/>
  <c r="G331" i="4"/>
  <c r="E331" i="4"/>
  <c r="G330" i="4"/>
  <c r="E330" i="4"/>
  <c r="G329" i="4"/>
  <c r="E329" i="4"/>
  <c r="G328" i="4"/>
  <c r="E328" i="4"/>
  <c r="G327" i="4"/>
  <c r="E327" i="4"/>
  <c r="G326" i="4"/>
  <c r="E326" i="4"/>
  <c r="G325" i="4"/>
  <c r="E325" i="4"/>
  <c r="G324" i="4"/>
  <c r="E324" i="4"/>
  <c r="G323" i="4"/>
  <c r="E323" i="4"/>
  <c r="G322" i="4"/>
  <c r="E322" i="4"/>
  <c r="G321" i="4"/>
  <c r="E321" i="4"/>
  <c r="G320" i="4"/>
  <c r="E320" i="4"/>
  <c r="G319" i="4"/>
  <c r="E319" i="4"/>
  <c r="G318" i="4"/>
  <c r="E318" i="4"/>
  <c r="G317" i="4"/>
  <c r="E317" i="4"/>
  <c r="G316" i="4"/>
  <c r="E316" i="4"/>
  <c r="G315" i="4"/>
  <c r="E315" i="4"/>
  <c r="G314" i="4"/>
  <c r="E314" i="4"/>
  <c r="G313" i="4"/>
  <c r="E313" i="4"/>
  <c r="G312" i="4"/>
  <c r="E312" i="4"/>
  <c r="G311" i="4"/>
  <c r="E311" i="4"/>
  <c r="G310" i="4"/>
  <c r="E310" i="4"/>
  <c r="G309" i="4"/>
  <c r="E309" i="4"/>
  <c r="G308" i="4"/>
  <c r="E308" i="4"/>
  <c r="G307" i="4"/>
  <c r="E307" i="4"/>
  <c r="G306" i="4"/>
  <c r="E306" i="4"/>
  <c r="G305" i="4"/>
  <c r="E305" i="4"/>
  <c r="G304" i="4"/>
  <c r="E304" i="4"/>
  <c r="G303" i="4"/>
  <c r="E303" i="4"/>
  <c r="G302" i="4"/>
  <c r="E302" i="4"/>
  <c r="G301" i="4"/>
  <c r="E301" i="4"/>
  <c r="G300" i="4"/>
  <c r="E300" i="4"/>
  <c r="G299" i="4"/>
  <c r="E299" i="4"/>
  <c r="G298" i="4"/>
  <c r="E298" i="4"/>
  <c r="G297" i="4"/>
  <c r="E297" i="4"/>
  <c r="G296" i="4"/>
  <c r="E296" i="4"/>
  <c r="G295" i="4"/>
  <c r="E295" i="4"/>
  <c r="G294" i="4"/>
  <c r="E294" i="4"/>
  <c r="G293" i="4"/>
  <c r="E293" i="4"/>
  <c r="G292" i="4"/>
  <c r="E292" i="4"/>
  <c r="G291" i="4"/>
  <c r="E291" i="4"/>
  <c r="G290" i="4"/>
  <c r="E290" i="4"/>
  <c r="G289" i="4"/>
  <c r="E289" i="4"/>
  <c r="G288" i="4"/>
  <c r="E288" i="4"/>
  <c r="G287" i="4"/>
  <c r="E287" i="4"/>
  <c r="G286" i="4"/>
  <c r="E286" i="4"/>
  <c r="G285" i="4"/>
  <c r="E285" i="4"/>
  <c r="G284" i="4"/>
  <c r="E284" i="4"/>
  <c r="G283" i="4"/>
  <c r="E283" i="4"/>
  <c r="G282" i="4"/>
  <c r="E282" i="4"/>
  <c r="G281" i="4"/>
  <c r="E281" i="4"/>
  <c r="G280" i="4"/>
  <c r="E280" i="4"/>
  <c r="G279" i="4"/>
  <c r="E279" i="4"/>
  <c r="G278" i="4"/>
  <c r="E278" i="4"/>
  <c r="G277" i="4"/>
  <c r="E277" i="4"/>
  <c r="G276" i="4"/>
  <c r="E276" i="4"/>
  <c r="G275" i="4"/>
  <c r="E275" i="4"/>
  <c r="G274" i="4"/>
  <c r="E274" i="4"/>
  <c r="G273" i="4"/>
  <c r="E273" i="4"/>
  <c r="G272" i="4"/>
  <c r="E272" i="4"/>
  <c r="G271" i="4"/>
  <c r="E271" i="4"/>
  <c r="G270" i="4"/>
  <c r="E270" i="4"/>
  <c r="G269" i="4"/>
  <c r="E269" i="4"/>
  <c r="G268" i="4"/>
  <c r="E268" i="4"/>
  <c r="G267" i="4"/>
  <c r="E267" i="4"/>
  <c r="G266" i="4"/>
  <c r="E266" i="4"/>
  <c r="G265" i="4"/>
  <c r="E265" i="4"/>
  <c r="G264" i="4"/>
  <c r="E264" i="4"/>
  <c r="G263" i="4"/>
  <c r="E263" i="4"/>
  <c r="G262" i="4"/>
  <c r="E262" i="4"/>
  <c r="G261" i="4"/>
  <c r="E261" i="4"/>
  <c r="G260" i="4"/>
  <c r="E260" i="4"/>
  <c r="G259" i="4"/>
  <c r="E259" i="4"/>
  <c r="G258" i="4"/>
  <c r="E258" i="4"/>
  <c r="G257" i="4"/>
  <c r="E257" i="4"/>
  <c r="G256" i="4"/>
  <c r="E256" i="4"/>
  <c r="G255" i="4"/>
  <c r="E255" i="4"/>
  <c r="G254" i="4"/>
  <c r="E254" i="4"/>
  <c r="G253" i="4"/>
  <c r="E253" i="4"/>
  <c r="G252" i="4"/>
  <c r="E252" i="4"/>
  <c r="G251" i="4"/>
  <c r="E251" i="4"/>
  <c r="G250" i="4"/>
  <c r="E250" i="4"/>
  <c r="G249" i="4"/>
  <c r="E249" i="4"/>
  <c r="G248" i="4"/>
  <c r="E248" i="4"/>
  <c r="G247" i="4"/>
  <c r="E247" i="4"/>
  <c r="G246" i="4"/>
  <c r="E246" i="4"/>
  <c r="G245" i="4"/>
  <c r="E245" i="4"/>
  <c r="G244" i="4"/>
  <c r="E244" i="4"/>
  <c r="G243" i="4"/>
  <c r="E243" i="4"/>
  <c r="G242" i="4"/>
  <c r="E242" i="4"/>
  <c r="G241" i="4"/>
  <c r="E241" i="4"/>
  <c r="G240" i="4"/>
  <c r="E240" i="4"/>
  <c r="G239" i="4"/>
  <c r="E239" i="4"/>
  <c r="G238" i="4"/>
  <c r="E238" i="4"/>
  <c r="G237" i="4"/>
  <c r="E237" i="4"/>
  <c r="G236" i="4"/>
  <c r="E236" i="4"/>
  <c r="G235" i="4"/>
  <c r="E235" i="4"/>
  <c r="G234" i="4"/>
  <c r="E234" i="4"/>
  <c r="G233" i="4"/>
  <c r="E233" i="4"/>
  <c r="G232" i="4"/>
  <c r="E232" i="4"/>
  <c r="G231" i="4"/>
  <c r="E231" i="4"/>
  <c r="G230" i="4"/>
  <c r="E230" i="4"/>
  <c r="G229" i="4"/>
  <c r="E229" i="4"/>
  <c r="G228" i="4"/>
  <c r="E228" i="4"/>
  <c r="G227" i="4"/>
  <c r="E227" i="4"/>
  <c r="G226" i="4"/>
  <c r="E226" i="4"/>
  <c r="G225" i="4"/>
  <c r="E225" i="4"/>
  <c r="G224" i="4"/>
  <c r="E224" i="4"/>
  <c r="G223" i="4"/>
  <c r="E223" i="4"/>
  <c r="G222" i="4"/>
  <c r="E222" i="4"/>
  <c r="G221" i="4"/>
  <c r="E221" i="4"/>
  <c r="G220" i="4"/>
  <c r="E220" i="4"/>
  <c r="G219" i="4"/>
  <c r="E219" i="4"/>
  <c r="G218" i="4"/>
  <c r="E218" i="4"/>
  <c r="G217" i="4"/>
  <c r="E217" i="4"/>
  <c r="G216" i="4"/>
  <c r="E216" i="4"/>
  <c r="G215" i="4"/>
  <c r="E215" i="4"/>
  <c r="G214" i="4"/>
  <c r="E214" i="4"/>
  <c r="G213" i="4"/>
  <c r="E213" i="4"/>
  <c r="G212" i="4"/>
  <c r="E212" i="4"/>
  <c r="G211" i="4"/>
  <c r="E211" i="4"/>
  <c r="G210" i="4"/>
  <c r="E210" i="4"/>
  <c r="G209" i="4"/>
  <c r="E209" i="4"/>
  <c r="G208" i="4"/>
  <c r="E208" i="4"/>
  <c r="G207" i="4"/>
  <c r="E207" i="4"/>
  <c r="G206" i="4"/>
  <c r="E206" i="4"/>
  <c r="G205" i="4"/>
  <c r="E205" i="4"/>
  <c r="G204" i="4"/>
  <c r="E204" i="4"/>
  <c r="G203" i="4"/>
  <c r="E203" i="4"/>
  <c r="G202" i="4"/>
  <c r="E202" i="4"/>
  <c r="G201" i="4"/>
  <c r="E201" i="4"/>
  <c r="G200" i="4"/>
  <c r="E200" i="4"/>
  <c r="G199" i="4"/>
  <c r="E199" i="4"/>
  <c r="G198" i="4"/>
  <c r="E198" i="4"/>
  <c r="G197" i="4"/>
  <c r="E197" i="4"/>
  <c r="G196" i="4"/>
  <c r="E196" i="4"/>
  <c r="G195" i="4"/>
  <c r="E195" i="4"/>
  <c r="G194" i="4"/>
  <c r="E194" i="4"/>
  <c r="G193" i="4"/>
  <c r="E193" i="4"/>
  <c r="G192" i="4"/>
  <c r="E192" i="4"/>
  <c r="G191" i="4"/>
  <c r="E191" i="4"/>
  <c r="G190" i="4"/>
  <c r="E190" i="4"/>
  <c r="G189" i="4"/>
  <c r="E189" i="4"/>
  <c r="G188" i="4"/>
  <c r="E188" i="4"/>
  <c r="G187" i="4"/>
  <c r="E187" i="4"/>
  <c r="G186" i="4"/>
  <c r="E186" i="4"/>
  <c r="G185" i="4"/>
  <c r="E185" i="4"/>
  <c r="G184" i="4"/>
  <c r="E184" i="4"/>
  <c r="G183" i="4"/>
  <c r="E183" i="4"/>
  <c r="G182" i="4"/>
  <c r="E182" i="4"/>
  <c r="G181" i="4"/>
  <c r="E181" i="4"/>
  <c r="G180" i="4"/>
  <c r="E180" i="4"/>
  <c r="G179" i="4"/>
  <c r="E179" i="4"/>
  <c r="G178" i="4"/>
  <c r="E178" i="4"/>
  <c r="G177" i="4"/>
  <c r="E177" i="4"/>
  <c r="G176" i="4"/>
  <c r="E176" i="4"/>
  <c r="G175" i="4"/>
  <c r="E175" i="4"/>
  <c r="G174" i="4"/>
  <c r="E174" i="4"/>
  <c r="G173" i="4"/>
  <c r="E173" i="4"/>
  <c r="G172" i="4"/>
  <c r="E172" i="4"/>
  <c r="G171" i="4"/>
  <c r="E171" i="4"/>
  <c r="G170" i="4"/>
  <c r="E170" i="4"/>
  <c r="G169" i="4"/>
  <c r="E169" i="4"/>
  <c r="G168" i="4"/>
  <c r="E168" i="4"/>
  <c r="G167" i="4"/>
  <c r="E167" i="4"/>
  <c r="G166" i="4"/>
  <c r="E166" i="4"/>
  <c r="G165" i="4"/>
  <c r="E165" i="4"/>
  <c r="G164" i="4"/>
  <c r="E164" i="4"/>
  <c r="G163" i="4"/>
  <c r="E163" i="4"/>
  <c r="G162" i="4"/>
  <c r="E162" i="4"/>
  <c r="G161" i="4"/>
  <c r="E161" i="4"/>
  <c r="G160" i="4"/>
  <c r="E160" i="4"/>
  <c r="G159" i="4"/>
  <c r="E159" i="4"/>
  <c r="G158" i="4"/>
  <c r="E158" i="4"/>
  <c r="G157" i="4"/>
  <c r="E157" i="4"/>
  <c r="G156" i="4"/>
  <c r="E156" i="4"/>
  <c r="G155" i="4"/>
  <c r="E155" i="4"/>
  <c r="G154" i="4"/>
  <c r="E154" i="4"/>
  <c r="G153" i="4"/>
  <c r="E153" i="4"/>
  <c r="G152" i="4"/>
  <c r="E152" i="4"/>
  <c r="G151" i="4"/>
  <c r="E151" i="4"/>
  <c r="G150" i="4"/>
  <c r="E150" i="4"/>
  <c r="G149" i="4"/>
  <c r="E149" i="4"/>
  <c r="G148" i="4"/>
  <c r="E148" i="4"/>
  <c r="G147" i="4"/>
  <c r="E147" i="4"/>
  <c r="G146" i="4"/>
  <c r="E146" i="4"/>
  <c r="G145" i="4"/>
  <c r="E145" i="4"/>
  <c r="G144" i="4"/>
  <c r="E144" i="4"/>
  <c r="G143" i="4"/>
  <c r="E143" i="4"/>
  <c r="G142" i="4"/>
  <c r="E142" i="4"/>
  <c r="G141" i="4"/>
  <c r="E141" i="4"/>
  <c r="G140" i="4"/>
  <c r="E140" i="4"/>
  <c r="G139" i="4"/>
  <c r="E139" i="4"/>
  <c r="G138" i="4"/>
  <c r="E138" i="4"/>
  <c r="G137" i="4"/>
  <c r="E137" i="4"/>
  <c r="G136" i="4"/>
  <c r="E136" i="4"/>
  <c r="G135" i="4"/>
  <c r="E135" i="4"/>
  <c r="G134" i="4"/>
  <c r="E134" i="4"/>
  <c r="G133" i="4"/>
  <c r="E133" i="4"/>
  <c r="G132" i="4"/>
  <c r="E132" i="4"/>
  <c r="G131" i="4"/>
  <c r="E131" i="4"/>
  <c r="G130" i="4"/>
  <c r="E130" i="4"/>
  <c r="G129" i="4"/>
  <c r="E129" i="4"/>
  <c r="G128" i="4"/>
  <c r="E128" i="4"/>
  <c r="G127" i="4"/>
  <c r="E127" i="4"/>
  <c r="G126" i="4"/>
  <c r="E126" i="4"/>
  <c r="G125" i="4"/>
  <c r="E125" i="4"/>
  <c r="G124" i="4"/>
  <c r="E124" i="4"/>
  <c r="G123" i="4"/>
  <c r="E123" i="4"/>
  <c r="G122" i="4"/>
  <c r="E122" i="4"/>
  <c r="G121" i="4"/>
  <c r="E121" i="4"/>
  <c r="G120" i="4"/>
  <c r="E120" i="4"/>
  <c r="G119" i="4"/>
  <c r="E119" i="4"/>
  <c r="G118" i="4"/>
  <c r="E118" i="4"/>
  <c r="G117" i="4"/>
  <c r="E117" i="4"/>
  <c r="G116" i="4"/>
  <c r="E116" i="4"/>
  <c r="G115" i="4"/>
  <c r="E115" i="4"/>
  <c r="G114" i="4"/>
  <c r="E114" i="4"/>
  <c r="G113" i="4"/>
  <c r="E113" i="4"/>
  <c r="G112" i="4"/>
  <c r="E112" i="4"/>
  <c r="G111" i="4"/>
  <c r="E111" i="4"/>
  <c r="G110" i="4"/>
  <c r="E110" i="4"/>
  <c r="G109" i="4"/>
  <c r="E109" i="4"/>
  <c r="G108" i="4"/>
  <c r="E108" i="4"/>
  <c r="G107" i="4"/>
  <c r="E107" i="4"/>
  <c r="G106" i="4"/>
  <c r="E106" i="4"/>
  <c r="G105" i="4"/>
  <c r="E105" i="4"/>
  <c r="G104" i="4"/>
  <c r="E104" i="4"/>
  <c r="G103" i="4"/>
  <c r="E103" i="4"/>
  <c r="G102" i="4"/>
  <c r="E102" i="4"/>
  <c r="G101" i="4"/>
  <c r="E101" i="4"/>
  <c r="G100" i="4"/>
  <c r="E100" i="4"/>
  <c r="G99" i="4"/>
  <c r="E99" i="4"/>
  <c r="G98" i="4"/>
  <c r="E98" i="4"/>
  <c r="G97" i="4"/>
  <c r="E97" i="4"/>
  <c r="G96" i="4"/>
  <c r="E96" i="4"/>
  <c r="G95" i="4"/>
  <c r="E95" i="4"/>
  <c r="G94" i="4"/>
  <c r="E94" i="4"/>
  <c r="G93" i="4"/>
  <c r="E93" i="4"/>
  <c r="G92" i="4"/>
  <c r="E92" i="4"/>
  <c r="G91" i="4"/>
  <c r="E91" i="4"/>
  <c r="G90" i="4"/>
  <c r="E90" i="4"/>
  <c r="G89" i="4"/>
  <c r="E89" i="4"/>
  <c r="G88" i="4"/>
  <c r="E88" i="4"/>
  <c r="G87" i="4"/>
  <c r="E87" i="4"/>
  <c r="G86" i="4"/>
  <c r="E86" i="4"/>
  <c r="G85" i="4"/>
  <c r="E85" i="4"/>
  <c r="G84" i="4"/>
  <c r="E84" i="4"/>
  <c r="G83" i="4"/>
  <c r="E83" i="4"/>
  <c r="G82" i="4"/>
  <c r="E82" i="4"/>
  <c r="G81" i="4"/>
  <c r="E81" i="4"/>
  <c r="G80" i="4"/>
  <c r="E80" i="4"/>
  <c r="G79" i="4"/>
  <c r="E79" i="4"/>
  <c r="G78" i="4"/>
  <c r="E78" i="4"/>
  <c r="G77" i="4"/>
  <c r="E77" i="4"/>
  <c r="G76" i="4"/>
  <c r="E76" i="4"/>
  <c r="G75" i="4"/>
  <c r="E75" i="4"/>
  <c r="G74" i="4"/>
  <c r="E74" i="4"/>
  <c r="G73" i="4"/>
  <c r="E73" i="4"/>
  <c r="G72" i="4"/>
  <c r="E72" i="4"/>
  <c r="G71" i="4"/>
  <c r="E71" i="4"/>
  <c r="G70" i="4"/>
  <c r="E70" i="4"/>
  <c r="G69" i="4"/>
  <c r="E69" i="4"/>
  <c r="G68" i="4"/>
  <c r="E68" i="4"/>
  <c r="G67" i="4"/>
  <c r="E67" i="4"/>
  <c r="G66" i="4"/>
  <c r="E66" i="4"/>
  <c r="G65" i="4"/>
  <c r="E65" i="4"/>
  <c r="G64" i="4"/>
  <c r="E64" i="4"/>
  <c r="G63" i="4"/>
  <c r="E63" i="4"/>
  <c r="G62" i="4"/>
  <c r="E62" i="4"/>
  <c r="G61" i="4"/>
  <c r="E61" i="4"/>
  <c r="G60" i="4"/>
  <c r="E60" i="4"/>
  <c r="G59" i="4"/>
  <c r="E59" i="4"/>
  <c r="G58" i="4"/>
  <c r="E58" i="4"/>
  <c r="G57" i="4"/>
  <c r="E57" i="4"/>
  <c r="G56" i="4"/>
  <c r="E56" i="4"/>
  <c r="G55" i="4"/>
  <c r="E55" i="4"/>
  <c r="G54" i="4"/>
  <c r="E54" i="4"/>
  <c r="G53" i="4"/>
  <c r="E53" i="4"/>
  <c r="G52" i="4"/>
  <c r="E52" i="4"/>
  <c r="G51" i="4"/>
  <c r="E51" i="4"/>
  <c r="G50" i="4"/>
  <c r="E50" i="4"/>
  <c r="G49" i="4"/>
  <c r="E49" i="4"/>
  <c r="G48" i="4"/>
  <c r="E48" i="4"/>
  <c r="G47" i="4"/>
  <c r="E47" i="4"/>
  <c r="G46" i="4"/>
  <c r="E46" i="4"/>
  <c r="G45" i="4"/>
  <c r="E45" i="4"/>
  <c r="G44" i="4"/>
  <c r="E44" i="4"/>
  <c r="G43" i="4"/>
  <c r="E43" i="4"/>
  <c r="G42" i="4"/>
  <c r="E42" i="4"/>
  <c r="G41" i="4"/>
  <c r="E41" i="4"/>
  <c r="G40" i="4"/>
  <c r="E40" i="4"/>
  <c r="G39" i="4"/>
  <c r="E39" i="4"/>
  <c r="G38" i="4"/>
  <c r="E38" i="4"/>
  <c r="G37" i="4"/>
  <c r="E37" i="4"/>
  <c r="G36" i="4"/>
  <c r="E36" i="4"/>
  <c r="G35" i="4"/>
  <c r="E35" i="4"/>
  <c r="G34" i="4"/>
  <c r="E34" i="4"/>
  <c r="G33" i="4"/>
  <c r="E33" i="4"/>
  <c r="G32" i="4"/>
  <c r="E32" i="4"/>
  <c r="G31" i="4"/>
  <c r="E31" i="4"/>
  <c r="G30" i="4"/>
  <c r="E30" i="4"/>
  <c r="G29" i="4"/>
  <c r="E29" i="4"/>
  <c r="G28" i="4"/>
  <c r="E28" i="4"/>
  <c r="G27" i="4"/>
  <c r="E27" i="4"/>
  <c r="G26" i="4"/>
  <c r="E26" i="4"/>
  <c r="G25" i="4"/>
  <c r="E25" i="4"/>
  <c r="G24" i="4"/>
  <c r="E24" i="4"/>
  <c r="G23" i="4"/>
  <c r="E23" i="4"/>
  <c r="G22" i="4"/>
  <c r="E22" i="4"/>
  <c r="G21" i="4"/>
  <c r="E21" i="4"/>
  <c r="G20" i="4"/>
  <c r="E20" i="4"/>
  <c r="G19" i="4"/>
  <c r="E19" i="4"/>
  <c r="G18" i="4"/>
  <c r="E18" i="4"/>
  <c r="G17" i="4"/>
  <c r="E17" i="4"/>
  <c r="G16" i="4"/>
  <c r="E16" i="4"/>
  <c r="G15" i="4"/>
  <c r="E15" i="4"/>
  <c r="G14" i="4"/>
  <c r="E14" i="4"/>
  <c r="G13" i="4"/>
  <c r="E13" i="4"/>
  <c r="G12" i="4"/>
  <c r="E12" i="4"/>
  <c r="G11" i="4"/>
  <c r="E11" i="4"/>
  <c r="G10" i="4"/>
  <c r="E10" i="4"/>
  <c r="G9" i="4"/>
  <c r="E9" i="4"/>
  <c r="G8" i="4"/>
  <c r="E8" i="4"/>
  <c r="G7" i="4"/>
  <c r="E7" i="4"/>
  <c r="H36" i="3"/>
  <c r="E36" i="3"/>
  <c r="H35" i="3"/>
  <c r="E35" i="3"/>
  <c r="H34" i="3"/>
  <c r="E34" i="3"/>
  <c r="H33" i="3"/>
  <c r="E33" i="3"/>
  <c r="H32" i="3"/>
  <c r="E32" i="3"/>
  <c r="H31" i="3"/>
  <c r="E31" i="3"/>
  <c r="H30" i="3"/>
  <c r="E30" i="3"/>
  <c r="H29" i="3"/>
  <c r="E29" i="3"/>
  <c r="H28" i="3"/>
  <c r="E28" i="3"/>
  <c r="H27" i="3"/>
  <c r="E27" i="3"/>
  <c r="H26" i="3"/>
  <c r="E26" i="3"/>
  <c r="H25" i="3"/>
  <c r="E25" i="3"/>
  <c r="H24" i="3"/>
  <c r="E24" i="3"/>
  <c r="H23" i="3"/>
  <c r="E23" i="3"/>
  <c r="H22" i="3"/>
  <c r="E22" i="3"/>
  <c r="H21" i="3"/>
  <c r="E21" i="3"/>
  <c r="H20" i="3"/>
  <c r="E20" i="3"/>
  <c r="H19" i="3"/>
  <c r="E19" i="3"/>
  <c r="H18" i="3"/>
  <c r="E18" i="3"/>
  <c r="H17" i="3"/>
  <c r="E17" i="3"/>
  <c r="H16" i="3"/>
  <c r="E16" i="3"/>
  <c r="H15" i="3"/>
  <c r="E15" i="3"/>
  <c r="H14" i="3"/>
  <c r="E14" i="3"/>
  <c r="H13" i="3"/>
  <c r="E13" i="3"/>
  <c r="H12" i="3"/>
  <c r="E12" i="3"/>
  <c r="H11" i="3"/>
  <c r="E11" i="3"/>
  <c r="H10" i="3"/>
  <c r="E10" i="3"/>
  <c r="H9" i="3"/>
  <c r="E9" i="3"/>
  <c r="H8" i="3"/>
  <c r="E8" i="3"/>
  <c r="H7" i="3"/>
  <c r="E7" i="3"/>
  <c r="B7" i="2"/>
  <c r="F16" i="6" l="1"/>
  <c r="E16" i="6"/>
  <c r="D16" i="6"/>
  <c r="C16" i="6"/>
  <c r="B16" i="6"/>
  <c r="F15" i="6"/>
  <c r="E15" i="6"/>
  <c r="D15" i="6"/>
  <c r="C15" i="6"/>
  <c r="B15" i="6"/>
  <c r="F14" i="6"/>
  <c r="E14" i="6"/>
  <c r="D14" i="6"/>
  <c r="C14" i="6"/>
  <c r="B14" i="6"/>
  <c r="F13" i="6"/>
  <c r="E13" i="6"/>
  <c r="D13" i="6"/>
  <c r="C13" i="6"/>
  <c r="B13" i="6"/>
  <c r="F12" i="6"/>
  <c r="E12" i="6"/>
  <c r="D12" i="6"/>
  <c r="C12" i="6"/>
  <c r="B12" i="6"/>
  <c r="F11" i="6"/>
  <c r="E11" i="6"/>
  <c r="D11" i="6"/>
  <c r="C11" i="6"/>
  <c r="B11" i="6"/>
  <c r="F10" i="6"/>
  <c r="E10" i="6"/>
  <c r="D10" i="6"/>
  <c r="C10" i="6"/>
  <c r="B10" i="6"/>
  <c r="F9" i="6"/>
  <c r="E9" i="6"/>
  <c r="D9" i="6"/>
  <c r="C9" i="6"/>
  <c r="B9" i="6"/>
  <c r="F8" i="6"/>
  <c r="E8" i="6"/>
  <c r="D8" i="6"/>
  <c r="C8" i="6"/>
  <c r="B8" i="6"/>
  <c r="F7" i="6"/>
  <c r="E7" i="6"/>
  <c r="D7" i="6"/>
  <c r="C7" i="6"/>
  <c r="B7" i="6"/>
  <c r="D306" i="5"/>
  <c r="E306" i="5"/>
  <c r="F306" i="5"/>
  <c r="G306" i="5"/>
  <c r="H306" i="5"/>
  <c r="I306" i="5"/>
  <c r="J306" i="5"/>
  <c r="D305" i="5"/>
  <c r="E305" i="5"/>
  <c r="F305" i="5"/>
  <c r="G305" i="5"/>
  <c r="H305" i="5"/>
  <c r="I305" i="5"/>
  <c r="J305" i="5"/>
  <c r="D304" i="5"/>
  <c r="E304" i="5"/>
  <c r="F304" i="5"/>
  <c r="G304" i="5"/>
  <c r="H304" i="5"/>
  <c r="I304" i="5"/>
  <c r="J304" i="5"/>
  <c r="D303" i="5"/>
  <c r="E303" i="5"/>
  <c r="F303" i="5"/>
  <c r="G303" i="5"/>
  <c r="H303" i="5"/>
  <c r="I303" i="5"/>
  <c r="J303" i="5"/>
  <c r="D302" i="5"/>
  <c r="E302" i="5"/>
  <c r="F302" i="5"/>
  <c r="G302" i="5"/>
  <c r="H302" i="5"/>
  <c r="I302" i="5"/>
  <c r="J302" i="5"/>
  <c r="D301" i="5"/>
  <c r="E301" i="5"/>
  <c r="F301" i="5"/>
  <c r="G301" i="5"/>
  <c r="H301" i="5"/>
  <c r="I301" i="5"/>
  <c r="J301" i="5"/>
  <c r="D300" i="5"/>
  <c r="E300" i="5"/>
  <c r="F300" i="5"/>
  <c r="G300" i="5"/>
  <c r="H300" i="5"/>
  <c r="I300" i="5"/>
  <c r="J300" i="5"/>
  <c r="D299" i="5"/>
  <c r="E299" i="5"/>
  <c r="F299" i="5"/>
  <c r="G299" i="5"/>
  <c r="H299" i="5"/>
  <c r="I299" i="5"/>
  <c r="J299" i="5"/>
  <c r="D298" i="5"/>
  <c r="E298" i="5"/>
  <c r="F298" i="5"/>
  <c r="G298" i="5"/>
  <c r="H298" i="5"/>
  <c r="I298" i="5"/>
  <c r="J298" i="5"/>
  <c r="D297" i="5"/>
  <c r="E297" i="5"/>
  <c r="F297" i="5"/>
  <c r="G297" i="5"/>
  <c r="H297" i="5"/>
  <c r="I297" i="5"/>
  <c r="J297" i="5"/>
  <c r="D296" i="5"/>
  <c r="E296" i="5"/>
  <c r="F296" i="5"/>
  <c r="G296" i="5"/>
  <c r="H296" i="5"/>
  <c r="I296" i="5"/>
  <c r="J296" i="5"/>
  <c r="D295" i="5"/>
  <c r="E295" i="5"/>
  <c r="F295" i="5"/>
  <c r="G295" i="5"/>
  <c r="H295" i="5"/>
  <c r="I295" i="5"/>
  <c r="J295" i="5"/>
  <c r="D294" i="5"/>
  <c r="E294" i="5"/>
  <c r="F294" i="5"/>
  <c r="G294" i="5"/>
  <c r="H294" i="5"/>
  <c r="I294" i="5"/>
  <c r="J294" i="5"/>
  <c r="D293" i="5"/>
  <c r="E293" i="5"/>
  <c r="F293" i="5"/>
  <c r="G293" i="5"/>
  <c r="H293" i="5"/>
  <c r="I293" i="5"/>
  <c r="J293" i="5"/>
  <c r="D292" i="5"/>
  <c r="G292" i="5"/>
  <c r="H292" i="5"/>
  <c r="F292" i="5"/>
  <c r="I292" i="5"/>
  <c r="E292" i="5"/>
  <c r="J292" i="5"/>
  <c r="D291" i="5"/>
  <c r="F291" i="5"/>
  <c r="I291" i="5"/>
  <c r="E291" i="5"/>
  <c r="G291" i="5"/>
  <c r="H291" i="5"/>
  <c r="J291" i="5"/>
  <c r="D290" i="5"/>
  <c r="F290" i="5"/>
  <c r="G290" i="5"/>
  <c r="I290" i="5"/>
  <c r="E290" i="5"/>
  <c r="H290" i="5"/>
  <c r="J290" i="5"/>
  <c r="G289" i="5"/>
  <c r="D289" i="5"/>
  <c r="E289" i="5"/>
  <c r="F289" i="5"/>
  <c r="I289" i="5"/>
  <c r="H289" i="5"/>
  <c r="J289" i="5"/>
  <c r="D288" i="5"/>
  <c r="E288" i="5"/>
  <c r="F288" i="5"/>
  <c r="H288" i="5"/>
  <c r="G288" i="5"/>
  <c r="I288" i="5"/>
  <c r="J288" i="5"/>
  <c r="D287" i="5"/>
  <c r="E287" i="5"/>
  <c r="F287" i="5"/>
  <c r="G287" i="5"/>
  <c r="H287" i="5"/>
  <c r="I287" i="5"/>
  <c r="J287" i="5"/>
  <c r="D286" i="5"/>
  <c r="E286" i="5"/>
  <c r="F286" i="5"/>
  <c r="G286" i="5"/>
  <c r="H286" i="5"/>
  <c r="I286" i="5"/>
  <c r="J286" i="5"/>
  <c r="D285" i="5"/>
  <c r="E285" i="5"/>
  <c r="F285" i="5"/>
  <c r="G285" i="5"/>
  <c r="H285" i="5"/>
  <c r="I285" i="5"/>
  <c r="J285" i="5"/>
  <c r="D284" i="5"/>
  <c r="E284" i="5"/>
  <c r="F284" i="5"/>
  <c r="G284" i="5"/>
  <c r="H284" i="5"/>
  <c r="I284" i="5"/>
  <c r="J284" i="5"/>
  <c r="D283" i="5"/>
  <c r="E283" i="5"/>
  <c r="F283" i="5"/>
  <c r="G283" i="5"/>
  <c r="H283" i="5"/>
  <c r="I283" i="5"/>
  <c r="J283" i="5"/>
  <c r="D282" i="5"/>
  <c r="E282" i="5"/>
  <c r="F282" i="5"/>
  <c r="G282" i="5"/>
  <c r="H282" i="5"/>
  <c r="I282" i="5"/>
  <c r="J282" i="5"/>
  <c r="D281" i="5"/>
  <c r="E281" i="5"/>
  <c r="F281" i="5"/>
  <c r="G281" i="5"/>
  <c r="H281" i="5"/>
  <c r="I281" i="5"/>
  <c r="J281" i="5"/>
  <c r="D280" i="5"/>
  <c r="E280" i="5"/>
  <c r="F280" i="5"/>
  <c r="G280" i="5"/>
  <c r="H280" i="5"/>
  <c r="I280" i="5"/>
  <c r="J280" i="5"/>
  <c r="D279" i="5"/>
  <c r="E279" i="5"/>
  <c r="F279" i="5"/>
  <c r="G279" i="5"/>
  <c r="H279" i="5"/>
  <c r="I279" i="5"/>
  <c r="J279" i="5"/>
  <c r="D278" i="5"/>
  <c r="E278" i="5"/>
  <c r="F278" i="5"/>
  <c r="G278" i="5"/>
  <c r="H278" i="5"/>
  <c r="I278" i="5"/>
  <c r="J278" i="5"/>
  <c r="D277" i="5"/>
  <c r="E277" i="5"/>
  <c r="F277" i="5"/>
  <c r="G277" i="5"/>
  <c r="H277" i="5"/>
  <c r="I277" i="5"/>
  <c r="J277" i="5"/>
  <c r="D276" i="5"/>
  <c r="E276" i="5"/>
  <c r="F276" i="5"/>
  <c r="G276" i="5"/>
  <c r="H276" i="5"/>
  <c r="I276" i="5"/>
  <c r="J276" i="5"/>
  <c r="D275" i="5"/>
  <c r="E275" i="5"/>
  <c r="F275" i="5"/>
  <c r="G275" i="5"/>
  <c r="H275" i="5"/>
  <c r="I275" i="5"/>
  <c r="J275" i="5"/>
  <c r="D274" i="5"/>
  <c r="E274" i="5"/>
  <c r="F274" i="5"/>
  <c r="G274" i="5"/>
  <c r="H274" i="5"/>
  <c r="I274" i="5"/>
  <c r="J274" i="5"/>
  <c r="D273" i="5"/>
  <c r="E273" i="5"/>
  <c r="F273" i="5"/>
  <c r="G273" i="5"/>
  <c r="H273" i="5"/>
  <c r="I273" i="5"/>
  <c r="J273" i="5"/>
  <c r="D272" i="5"/>
  <c r="E272" i="5"/>
  <c r="F272" i="5"/>
  <c r="G272" i="5"/>
  <c r="H272" i="5"/>
  <c r="I272" i="5"/>
  <c r="J272" i="5"/>
  <c r="D271" i="5"/>
  <c r="E271" i="5"/>
  <c r="F271" i="5"/>
  <c r="G271" i="5"/>
  <c r="H271" i="5"/>
  <c r="I271" i="5"/>
  <c r="J271" i="5"/>
  <c r="D270" i="5"/>
  <c r="E270" i="5"/>
  <c r="F270" i="5"/>
  <c r="G270" i="5"/>
  <c r="H270" i="5"/>
  <c r="I270" i="5"/>
  <c r="J270" i="5"/>
  <c r="D269" i="5"/>
  <c r="E269" i="5"/>
  <c r="F269" i="5"/>
  <c r="G269" i="5"/>
  <c r="H269" i="5"/>
  <c r="I269" i="5"/>
  <c r="J269" i="5"/>
  <c r="D268" i="5"/>
  <c r="E268" i="5"/>
  <c r="F268" i="5"/>
  <c r="G268" i="5"/>
  <c r="H268" i="5"/>
  <c r="I268" i="5"/>
  <c r="J268" i="5"/>
  <c r="D267" i="5"/>
  <c r="E267" i="5"/>
  <c r="F267" i="5"/>
  <c r="G267" i="5"/>
  <c r="H267" i="5"/>
  <c r="I267" i="5"/>
  <c r="J267" i="5"/>
  <c r="D266" i="5"/>
  <c r="E266" i="5"/>
  <c r="F266" i="5"/>
  <c r="G266" i="5"/>
  <c r="H266" i="5"/>
  <c r="I266" i="5"/>
  <c r="J266" i="5"/>
  <c r="D265" i="5"/>
  <c r="E265" i="5"/>
  <c r="F265" i="5"/>
  <c r="G265" i="5"/>
  <c r="H265" i="5"/>
  <c r="I265" i="5"/>
  <c r="J265" i="5"/>
  <c r="D264" i="5"/>
  <c r="E264" i="5"/>
  <c r="F264" i="5"/>
  <c r="G264" i="5"/>
  <c r="H264" i="5"/>
  <c r="I264" i="5"/>
  <c r="J264" i="5"/>
  <c r="D263" i="5"/>
  <c r="E263" i="5"/>
  <c r="F263" i="5"/>
  <c r="G263" i="5"/>
  <c r="H263" i="5"/>
  <c r="I263" i="5"/>
  <c r="J263" i="5"/>
  <c r="D262" i="5"/>
  <c r="E262" i="5"/>
  <c r="F262" i="5"/>
  <c r="G262" i="5"/>
  <c r="H262" i="5"/>
  <c r="I262" i="5"/>
  <c r="J262" i="5"/>
  <c r="D261" i="5"/>
  <c r="E261" i="5"/>
  <c r="F261" i="5"/>
  <c r="G261" i="5"/>
  <c r="H261" i="5"/>
  <c r="I261" i="5"/>
  <c r="J261" i="5"/>
  <c r="D260" i="5"/>
  <c r="E260" i="5"/>
  <c r="F260" i="5"/>
  <c r="G260" i="5"/>
  <c r="H260" i="5"/>
  <c r="I260" i="5"/>
  <c r="J260" i="5"/>
  <c r="J259" i="5"/>
  <c r="H259" i="5"/>
  <c r="G259" i="5"/>
  <c r="E259" i="5"/>
  <c r="D259" i="5"/>
  <c r="F259" i="5"/>
  <c r="I259" i="5"/>
  <c r="D258" i="5"/>
  <c r="E258" i="5"/>
  <c r="F258" i="5"/>
  <c r="G258" i="5"/>
  <c r="H258" i="5"/>
  <c r="I258" i="5"/>
  <c r="J258" i="5"/>
  <c r="D257" i="5"/>
  <c r="E257" i="5"/>
  <c r="F257" i="5"/>
  <c r="G257" i="5"/>
  <c r="H257" i="5"/>
  <c r="I257" i="5"/>
  <c r="J257" i="5"/>
  <c r="D256" i="5"/>
  <c r="E256" i="5"/>
  <c r="F256" i="5"/>
  <c r="G256" i="5"/>
  <c r="H256" i="5"/>
  <c r="I256" i="5"/>
  <c r="J256" i="5"/>
  <c r="D255" i="5"/>
  <c r="E255" i="5"/>
  <c r="F255" i="5"/>
  <c r="G255" i="5"/>
  <c r="H255" i="5"/>
  <c r="I255" i="5"/>
  <c r="J255" i="5"/>
  <c r="D254" i="5"/>
  <c r="E254" i="5"/>
  <c r="F254" i="5"/>
  <c r="G254" i="5"/>
  <c r="H254" i="5"/>
  <c r="I254" i="5"/>
  <c r="J254" i="5"/>
  <c r="D253" i="5"/>
  <c r="E253" i="5"/>
  <c r="F253" i="5"/>
  <c r="G253" i="5"/>
  <c r="H253" i="5"/>
  <c r="I253" i="5"/>
  <c r="J253" i="5"/>
  <c r="D252" i="5"/>
  <c r="E252" i="5"/>
  <c r="F252" i="5"/>
  <c r="G252" i="5"/>
  <c r="H252" i="5"/>
  <c r="I252" i="5"/>
  <c r="J252" i="5"/>
  <c r="D251" i="5"/>
  <c r="E251" i="5"/>
  <c r="F251" i="5"/>
  <c r="G251" i="5"/>
  <c r="H251" i="5"/>
  <c r="I251" i="5"/>
  <c r="J251" i="5"/>
  <c r="D250" i="5"/>
  <c r="E250" i="5"/>
  <c r="F250" i="5"/>
  <c r="G250" i="5"/>
  <c r="H250" i="5"/>
  <c r="I250" i="5"/>
  <c r="J250" i="5"/>
  <c r="D249" i="5"/>
  <c r="E249" i="5"/>
  <c r="F249" i="5"/>
  <c r="G249" i="5"/>
  <c r="H249" i="5"/>
  <c r="I249" i="5"/>
  <c r="J249" i="5"/>
  <c r="D248" i="5"/>
  <c r="E248" i="5"/>
  <c r="F248" i="5"/>
  <c r="G248" i="5"/>
  <c r="H248" i="5"/>
  <c r="I248" i="5"/>
  <c r="J248" i="5"/>
  <c r="D247" i="5"/>
  <c r="E247" i="5"/>
  <c r="F247" i="5"/>
  <c r="G247" i="5"/>
  <c r="H247" i="5"/>
  <c r="I247" i="5"/>
  <c r="J247" i="5"/>
  <c r="D246" i="5"/>
  <c r="E246" i="5"/>
  <c r="F246" i="5"/>
  <c r="G246" i="5"/>
  <c r="H246" i="5"/>
  <c r="I246" i="5"/>
  <c r="J246" i="5"/>
  <c r="D245" i="5"/>
  <c r="E245" i="5"/>
  <c r="F245" i="5"/>
  <c r="G245" i="5"/>
  <c r="H245" i="5"/>
  <c r="I245" i="5"/>
  <c r="J245" i="5"/>
  <c r="D244" i="5"/>
  <c r="E244" i="5"/>
  <c r="F244" i="5"/>
  <c r="G244" i="5"/>
  <c r="H244" i="5"/>
  <c r="I244" i="5"/>
  <c r="J244" i="5"/>
  <c r="D243" i="5"/>
  <c r="E243" i="5"/>
  <c r="F243" i="5"/>
  <c r="G243" i="5"/>
  <c r="H243" i="5"/>
  <c r="I243" i="5"/>
  <c r="J243" i="5"/>
  <c r="D242" i="5"/>
  <c r="E242" i="5"/>
  <c r="F242" i="5"/>
  <c r="G242" i="5"/>
  <c r="H242" i="5"/>
  <c r="I242" i="5"/>
  <c r="J242" i="5"/>
  <c r="D241" i="5"/>
  <c r="E241" i="5"/>
  <c r="F241" i="5"/>
  <c r="G241" i="5"/>
  <c r="H241" i="5"/>
  <c r="I241" i="5"/>
  <c r="J241" i="5"/>
  <c r="D240" i="5"/>
  <c r="E240" i="5"/>
  <c r="F240" i="5"/>
  <c r="G240" i="5"/>
  <c r="H240" i="5"/>
  <c r="I240" i="5"/>
  <c r="J240" i="5"/>
  <c r="D239" i="5"/>
  <c r="E239" i="5"/>
  <c r="F239" i="5"/>
  <c r="G239" i="5"/>
  <c r="H239" i="5"/>
  <c r="I239" i="5"/>
  <c r="J239" i="5"/>
  <c r="D238" i="5"/>
  <c r="E238" i="5"/>
  <c r="F238" i="5"/>
  <c r="G238" i="5"/>
  <c r="H238" i="5"/>
  <c r="I238" i="5"/>
  <c r="J238" i="5"/>
  <c r="D237" i="5"/>
  <c r="E237" i="5"/>
  <c r="F237" i="5"/>
  <c r="G237" i="5"/>
  <c r="H237" i="5"/>
  <c r="I237" i="5"/>
  <c r="J237" i="5"/>
  <c r="D236" i="5"/>
  <c r="E236" i="5"/>
  <c r="F236" i="5"/>
  <c r="G236" i="5"/>
  <c r="H236" i="5"/>
  <c r="I236" i="5"/>
  <c r="J236" i="5"/>
  <c r="D235" i="5"/>
  <c r="E235" i="5"/>
  <c r="F235" i="5"/>
  <c r="G235" i="5"/>
  <c r="H235" i="5"/>
  <c r="I235" i="5"/>
  <c r="J235" i="5"/>
  <c r="D234" i="5"/>
  <c r="E234" i="5"/>
  <c r="F234" i="5"/>
  <c r="G234" i="5"/>
  <c r="H234" i="5"/>
  <c r="I234" i="5"/>
  <c r="J234" i="5"/>
  <c r="D233" i="5"/>
  <c r="E233" i="5"/>
  <c r="F233" i="5"/>
  <c r="G233" i="5"/>
  <c r="H233" i="5"/>
  <c r="I233" i="5"/>
  <c r="J233" i="5"/>
  <c r="D232" i="5"/>
  <c r="E232" i="5"/>
  <c r="F232" i="5"/>
  <c r="G232" i="5"/>
  <c r="H232" i="5"/>
  <c r="I232" i="5"/>
  <c r="J232" i="5"/>
  <c r="D231" i="5"/>
  <c r="E231" i="5"/>
  <c r="F231" i="5"/>
  <c r="G231" i="5"/>
  <c r="H231" i="5"/>
  <c r="I231" i="5"/>
  <c r="J231" i="5"/>
  <c r="D230" i="5"/>
  <c r="E230" i="5"/>
  <c r="F230" i="5"/>
  <c r="G230" i="5"/>
  <c r="H230" i="5"/>
  <c r="I230" i="5"/>
  <c r="J230" i="5"/>
  <c r="D229" i="5"/>
  <c r="E229" i="5"/>
  <c r="F229" i="5"/>
  <c r="G229" i="5"/>
  <c r="H229" i="5"/>
  <c r="I229" i="5"/>
  <c r="J229" i="5"/>
  <c r="D228" i="5"/>
  <c r="E228" i="5"/>
  <c r="F228" i="5"/>
  <c r="G228" i="5"/>
  <c r="H228" i="5"/>
  <c r="I228" i="5"/>
  <c r="J228" i="5"/>
  <c r="D227" i="5"/>
  <c r="E227" i="5"/>
  <c r="F227" i="5"/>
  <c r="G227" i="5"/>
  <c r="H227" i="5"/>
  <c r="I227" i="5"/>
  <c r="J227" i="5"/>
  <c r="D226" i="5"/>
  <c r="E226" i="5"/>
  <c r="F226" i="5"/>
  <c r="G226" i="5"/>
  <c r="H226" i="5"/>
  <c r="I226" i="5"/>
  <c r="J226" i="5"/>
  <c r="D225" i="5"/>
  <c r="E225" i="5"/>
  <c r="F225" i="5"/>
  <c r="G225" i="5"/>
  <c r="H225" i="5"/>
  <c r="I225" i="5"/>
  <c r="J225" i="5"/>
  <c r="D224" i="5"/>
  <c r="E224" i="5"/>
  <c r="F224" i="5"/>
  <c r="G224" i="5"/>
  <c r="H224" i="5"/>
  <c r="I224" i="5"/>
  <c r="J224" i="5"/>
  <c r="D223" i="5"/>
  <c r="E223" i="5"/>
  <c r="F223" i="5"/>
  <c r="G223" i="5"/>
  <c r="H223" i="5"/>
  <c r="I223" i="5"/>
  <c r="J223" i="5"/>
  <c r="D222" i="5"/>
  <c r="E222" i="5"/>
  <c r="F222" i="5"/>
  <c r="G222" i="5"/>
  <c r="H222" i="5"/>
  <c r="I222" i="5"/>
  <c r="J222" i="5"/>
  <c r="D221" i="5"/>
  <c r="E221" i="5"/>
  <c r="F221" i="5"/>
  <c r="G221" i="5"/>
  <c r="H221" i="5"/>
  <c r="I221" i="5"/>
  <c r="J221" i="5"/>
  <c r="D220" i="5"/>
  <c r="E220" i="5"/>
  <c r="F220" i="5"/>
  <c r="G220" i="5"/>
  <c r="H220" i="5"/>
  <c r="I220" i="5"/>
  <c r="J220" i="5"/>
  <c r="D219" i="5"/>
  <c r="E219" i="5"/>
  <c r="F219" i="5"/>
  <c r="G219" i="5"/>
  <c r="H219" i="5"/>
  <c r="I219" i="5"/>
  <c r="J219" i="5"/>
  <c r="D218" i="5"/>
  <c r="E218" i="5"/>
  <c r="F218" i="5"/>
  <c r="G218" i="5"/>
  <c r="H218" i="5"/>
  <c r="I218" i="5"/>
  <c r="J218" i="5"/>
  <c r="D217" i="5"/>
  <c r="E217" i="5"/>
  <c r="F217" i="5"/>
  <c r="G217" i="5"/>
  <c r="H217" i="5"/>
  <c r="I217" i="5"/>
  <c r="J217" i="5"/>
  <c r="D216" i="5"/>
  <c r="E216" i="5"/>
  <c r="F216" i="5"/>
  <c r="G216" i="5"/>
  <c r="H216" i="5"/>
  <c r="I216" i="5"/>
  <c r="J216" i="5"/>
  <c r="D215" i="5"/>
  <c r="E215" i="5"/>
  <c r="F215" i="5"/>
  <c r="G215" i="5"/>
  <c r="H215" i="5"/>
  <c r="I215" i="5"/>
  <c r="J215" i="5"/>
  <c r="D214" i="5"/>
  <c r="E214" i="5"/>
  <c r="F214" i="5"/>
  <c r="G214" i="5"/>
  <c r="H214" i="5"/>
  <c r="I214" i="5"/>
  <c r="J214" i="5"/>
  <c r="D213" i="5"/>
  <c r="E213" i="5"/>
  <c r="F213" i="5"/>
  <c r="G213" i="5"/>
  <c r="H213" i="5"/>
  <c r="I213" i="5"/>
  <c r="J213" i="5"/>
  <c r="D212" i="5"/>
  <c r="E212" i="5"/>
  <c r="F212" i="5"/>
  <c r="G212" i="5"/>
  <c r="H212" i="5"/>
  <c r="I212" i="5"/>
  <c r="J212" i="5"/>
  <c r="D211" i="5"/>
  <c r="E211" i="5"/>
  <c r="F211" i="5"/>
  <c r="G211" i="5"/>
  <c r="H211" i="5"/>
  <c r="I211" i="5"/>
  <c r="J211" i="5"/>
  <c r="D210" i="5"/>
  <c r="E210" i="5"/>
  <c r="F210" i="5"/>
  <c r="G210" i="5"/>
  <c r="H210" i="5"/>
  <c r="I210" i="5"/>
  <c r="J210" i="5"/>
  <c r="D209" i="5"/>
  <c r="E209" i="5"/>
  <c r="F209" i="5"/>
  <c r="G209" i="5"/>
  <c r="H209" i="5"/>
  <c r="I209" i="5"/>
  <c r="J209" i="5"/>
  <c r="D208" i="5"/>
  <c r="E208" i="5"/>
  <c r="F208" i="5"/>
  <c r="G208" i="5"/>
  <c r="H208" i="5"/>
  <c r="I208" i="5"/>
  <c r="J208" i="5"/>
  <c r="D207" i="5"/>
  <c r="E207" i="5"/>
  <c r="F207" i="5"/>
  <c r="G207" i="5"/>
  <c r="H207" i="5"/>
  <c r="I207" i="5"/>
  <c r="J207" i="5"/>
  <c r="D206" i="5"/>
  <c r="E206" i="5"/>
  <c r="F206" i="5"/>
  <c r="G206" i="5"/>
  <c r="H206" i="5"/>
  <c r="I206" i="5"/>
  <c r="J206" i="5"/>
  <c r="D205" i="5"/>
  <c r="E205" i="5"/>
  <c r="F205" i="5"/>
  <c r="G205" i="5"/>
  <c r="H205" i="5"/>
  <c r="I205" i="5"/>
  <c r="J205" i="5"/>
  <c r="D204" i="5"/>
  <c r="E204" i="5"/>
  <c r="F204" i="5"/>
  <c r="G204" i="5"/>
  <c r="H204" i="5"/>
  <c r="I204" i="5"/>
  <c r="J204" i="5"/>
  <c r="D203" i="5"/>
  <c r="E203" i="5"/>
  <c r="F203" i="5"/>
  <c r="G203" i="5"/>
  <c r="H203" i="5"/>
  <c r="I203" i="5"/>
  <c r="J203" i="5"/>
  <c r="D202" i="5"/>
  <c r="E202" i="5"/>
  <c r="F202" i="5"/>
  <c r="G202" i="5"/>
  <c r="H202" i="5"/>
  <c r="I202" i="5"/>
  <c r="J202" i="5"/>
  <c r="D201" i="5"/>
  <c r="E201" i="5"/>
  <c r="F201" i="5"/>
  <c r="G201" i="5"/>
  <c r="H201" i="5"/>
  <c r="I201" i="5"/>
  <c r="J201" i="5"/>
  <c r="D200" i="5"/>
  <c r="E200" i="5"/>
  <c r="F200" i="5"/>
  <c r="G200" i="5"/>
  <c r="H200" i="5"/>
  <c r="I200" i="5"/>
  <c r="J200" i="5"/>
  <c r="D199" i="5"/>
  <c r="E199" i="5"/>
  <c r="F199" i="5"/>
  <c r="G199" i="5"/>
  <c r="H199" i="5"/>
  <c r="I199" i="5"/>
  <c r="J199" i="5"/>
  <c r="D198" i="5"/>
  <c r="E198" i="5"/>
  <c r="F198" i="5"/>
  <c r="G198" i="5"/>
  <c r="H198" i="5"/>
  <c r="I198" i="5"/>
  <c r="J198" i="5"/>
  <c r="D197" i="5"/>
  <c r="E197" i="5"/>
  <c r="F197" i="5"/>
  <c r="G197" i="5"/>
  <c r="H197" i="5"/>
  <c r="I197" i="5"/>
  <c r="J197" i="5"/>
  <c r="D196" i="5"/>
  <c r="E196" i="5"/>
  <c r="F196" i="5"/>
  <c r="G196" i="5"/>
  <c r="H196" i="5"/>
  <c r="I196" i="5"/>
  <c r="J196" i="5"/>
  <c r="D195" i="5"/>
  <c r="E195" i="5"/>
  <c r="F195" i="5"/>
  <c r="G195" i="5"/>
  <c r="H195" i="5"/>
  <c r="I195" i="5"/>
  <c r="J195" i="5"/>
  <c r="D194" i="5"/>
  <c r="E194" i="5"/>
  <c r="F194" i="5"/>
  <c r="G194" i="5"/>
  <c r="H194" i="5"/>
  <c r="I194" i="5"/>
  <c r="J194" i="5"/>
  <c r="D193" i="5"/>
  <c r="E193" i="5"/>
  <c r="F193" i="5"/>
  <c r="G193" i="5"/>
  <c r="H193" i="5"/>
  <c r="I193" i="5"/>
  <c r="J193" i="5"/>
  <c r="D192" i="5"/>
  <c r="E192" i="5"/>
  <c r="F192" i="5"/>
  <c r="G192" i="5"/>
  <c r="H192" i="5"/>
  <c r="I192" i="5"/>
  <c r="J192" i="5"/>
  <c r="D191" i="5"/>
  <c r="E191" i="5"/>
  <c r="F191" i="5"/>
  <c r="G191" i="5"/>
  <c r="H191" i="5"/>
  <c r="I191" i="5"/>
  <c r="J191" i="5"/>
  <c r="D190" i="5"/>
  <c r="E190" i="5"/>
  <c r="F190" i="5"/>
  <c r="G190" i="5"/>
  <c r="H190" i="5"/>
  <c r="I190" i="5"/>
  <c r="J190" i="5"/>
  <c r="D189" i="5"/>
  <c r="E189" i="5"/>
  <c r="F189" i="5"/>
  <c r="G189" i="5"/>
  <c r="H189" i="5"/>
  <c r="I189" i="5"/>
  <c r="J189" i="5"/>
  <c r="D188" i="5"/>
  <c r="E188" i="5"/>
  <c r="F188" i="5"/>
  <c r="G188" i="5"/>
  <c r="H188" i="5"/>
  <c r="I188" i="5"/>
  <c r="J188" i="5"/>
  <c r="D187" i="5"/>
  <c r="E187" i="5"/>
  <c r="F187" i="5"/>
  <c r="G187" i="5"/>
  <c r="H187" i="5"/>
  <c r="I187" i="5"/>
  <c r="J187" i="5"/>
  <c r="D186" i="5"/>
  <c r="E186" i="5"/>
  <c r="F186" i="5"/>
  <c r="G186" i="5"/>
  <c r="H186" i="5"/>
  <c r="I186" i="5"/>
  <c r="J186" i="5"/>
  <c r="D185" i="5"/>
  <c r="E185" i="5"/>
  <c r="F185" i="5"/>
  <c r="G185" i="5"/>
  <c r="H185" i="5"/>
  <c r="I185" i="5"/>
  <c r="J185" i="5"/>
  <c r="D184" i="5"/>
  <c r="E184" i="5"/>
  <c r="F184" i="5"/>
  <c r="G184" i="5"/>
  <c r="H184" i="5"/>
  <c r="I184" i="5"/>
  <c r="J184" i="5"/>
  <c r="D183" i="5"/>
  <c r="E183" i="5"/>
  <c r="F183" i="5"/>
  <c r="G183" i="5"/>
  <c r="H183" i="5"/>
  <c r="I183" i="5"/>
  <c r="J183" i="5"/>
  <c r="D182" i="5"/>
  <c r="E182" i="5"/>
  <c r="F182" i="5"/>
  <c r="G182" i="5"/>
  <c r="H182" i="5"/>
  <c r="I182" i="5"/>
  <c r="J182" i="5"/>
  <c r="D181" i="5"/>
  <c r="E181" i="5"/>
  <c r="F181" i="5"/>
  <c r="G181" i="5"/>
  <c r="H181" i="5"/>
  <c r="I181" i="5"/>
  <c r="J181" i="5"/>
  <c r="D180" i="5"/>
  <c r="E180" i="5"/>
  <c r="F180" i="5"/>
  <c r="G180" i="5"/>
  <c r="H180" i="5"/>
  <c r="I180" i="5"/>
  <c r="J180" i="5"/>
  <c r="D179" i="5"/>
  <c r="E179" i="5"/>
  <c r="F179" i="5"/>
  <c r="G179" i="5"/>
  <c r="H179" i="5"/>
  <c r="I179" i="5"/>
  <c r="J179" i="5"/>
  <c r="D178" i="5"/>
  <c r="E178" i="5"/>
  <c r="F178" i="5"/>
  <c r="G178" i="5"/>
  <c r="H178" i="5"/>
  <c r="I178" i="5"/>
  <c r="J178" i="5"/>
  <c r="D177" i="5"/>
  <c r="E177" i="5"/>
  <c r="F177" i="5"/>
  <c r="G177" i="5"/>
  <c r="H177" i="5"/>
  <c r="I177" i="5"/>
  <c r="J177" i="5"/>
  <c r="D176" i="5"/>
  <c r="E176" i="5"/>
  <c r="F176" i="5"/>
  <c r="G176" i="5"/>
  <c r="H176" i="5"/>
  <c r="I176" i="5"/>
  <c r="J176" i="5"/>
  <c r="D175" i="5"/>
  <c r="E175" i="5"/>
  <c r="F175" i="5"/>
  <c r="G175" i="5"/>
  <c r="H175" i="5"/>
  <c r="I175" i="5"/>
  <c r="J175" i="5"/>
  <c r="D174" i="5"/>
  <c r="E174" i="5"/>
  <c r="F174" i="5"/>
  <c r="G174" i="5"/>
  <c r="H174" i="5"/>
  <c r="I174" i="5"/>
  <c r="J174" i="5"/>
  <c r="D173" i="5"/>
  <c r="E173" i="5"/>
  <c r="F173" i="5"/>
  <c r="G173" i="5"/>
  <c r="H173" i="5"/>
  <c r="I173" i="5"/>
  <c r="J173" i="5"/>
  <c r="D172" i="5"/>
  <c r="E172" i="5"/>
  <c r="F172" i="5"/>
  <c r="G172" i="5"/>
  <c r="H172" i="5"/>
  <c r="I172" i="5"/>
  <c r="J172" i="5"/>
  <c r="D171" i="5"/>
  <c r="E171" i="5"/>
  <c r="F171" i="5"/>
  <c r="G171" i="5"/>
  <c r="H171" i="5"/>
  <c r="I171" i="5"/>
  <c r="J171" i="5"/>
  <c r="D170" i="5"/>
  <c r="E170" i="5"/>
  <c r="F170" i="5"/>
  <c r="G170" i="5"/>
  <c r="H170" i="5"/>
  <c r="I170" i="5"/>
  <c r="J170" i="5"/>
  <c r="D169" i="5"/>
  <c r="E169" i="5"/>
  <c r="F169" i="5"/>
  <c r="G169" i="5"/>
  <c r="H169" i="5"/>
  <c r="I169" i="5"/>
  <c r="J169" i="5"/>
  <c r="D168" i="5"/>
  <c r="E168" i="5"/>
  <c r="F168" i="5"/>
  <c r="G168" i="5"/>
  <c r="H168" i="5"/>
  <c r="I168" i="5"/>
  <c r="J168" i="5"/>
  <c r="D167" i="5"/>
  <c r="E167" i="5"/>
  <c r="F167" i="5"/>
  <c r="G167" i="5"/>
  <c r="H167" i="5"/>
  <c r="I167" i="5"/>
  <c r="J167" i="5"/>
  <c r="D166" i="5"/>
  <c r="E166" i="5"/>
  <c r="F166" i="5"/>
  <c r="G166" i="5"/>
  <c r="H166" i="5"/>
  <c r="I166" i="5"/>
  <c r="J166" i="5"/>
  <c r="D165" i="5"/>
  <c r="E165" i="5"/>
  <c r="F165" i="5"/>
  <c r="G165" i="5"/>
  <c r="H165" i="5"/>
  <c r="I165" i="5"/>
  <c r="J165" i="5"/>
  <c r="D164" i="5"/>
  <c r="E164" i="5"/>
  <c r="F164" i="5"/>
  <c r="G164" i="5"/>
  <c r="H164" i="5"/>
  <c r="I164" i="5"/>
  <c r="J164" i="5"/>
  <c r="D163" i="5"/>
  <c r="E163" i="5"/>
  <c r="F163" i="5"/>
  <c r="G163" i="5"/>
  <c r="H163" i="5"/>
  <c r="I163" i="5"/>
  <c r="J163" i="5"/>
  <c r="D162" i="5"/>
  <c r="E162" i="5"/>
  <c r="F162" i="5"/>
  <c r="G162" i="5"/>
  <c r="H162" i="5"/>
  <c r="I162" i="5"/>
  <c r="J162" i="5"/>
  <c r="D161" i="5"/>
  <c r="E161" i="5"/>
  <c r="F161" i="5"/>
  <c r="G161" i="5"/>
  <c r="H161" i="5"/>
  <c r="I161" i="5"/>
  <c r="J161" i="5"/>
  <c r="E160" i="5"/>
  <c r="J160" i="5"/>
  <c r="I160" i="5"/>
  <c r="H160" i="5"/>
  <c r="G160" i="5"/>
  <c r="F160" i="5"/>
  <c r="D160" i="5"/>
  <c r="D159" i="5"/>
  <c r="E159" i="5"/>
  <c r="F159" i="5"/>
  <c r="G159" i="5"/>
  <c r="H159" i="5"/>
  <c r="I159" i="5"/>
  <c r="J159" i="5"/>
  <c r="D158" i="5"/>
  <c r="E158" i="5"/>
  <c r="F158" i="5"/>
  <c r="G158" i="5"/>
  <c r="H158" i="5"/>
  <c r="I158" i="5"/>
  <c r="J158" i="5"/>
  <c r="D157" i="5"/>
  <c r="E157" i="5"/>
  <c r="F157" i="5"/>
  <c r="G157" i="5"/>
  <c r="H157" i="5"/>
  <c r="I157" i="5"/>
  <c r="J157" i="5"/>
  <c r="D156" i="5"/>
  <c r="E156" i="5"/>
  <c r="F156" i="5"/>
  <c r="G156" i="5"/>
  <c r="H156" i="5"/>
  <c r="I156" i="5"/>
  <c r="J156" i="5"/>
  <c r="D155" i="5"/>
  <c r="E155" i="5"/>
  <c r="F155" i="5"/>
  <c r="G155" i="5"/>
  <c r="H155" i="5"/>
  <c r="I155" i="5"/>
  <c r="J155" i="5"/>
  <c r="D154" i="5"/>
  <c r="E154" i="5"/>
  <c r="F154" i="5"/>
  <c r="G154" i="5"/>
  <c r="H154" i="5"/>
  <c r="I154" i="5"/>
  <c r="J154" i="5"/>
  <c r="D153" i="5"/>
  <c r="E153" i="5"/>
  <c r="F153" i="5"/>
  <c r="G153" i="5"/>
  <c r="H153" i="5"/>
  <c r="I153" i="5"/>
  <c r="J153" i="5"/>
  <c r="D152" i="5"/>
  <c r="E152" i="5"/>
  <c r="F152" i="5"/>
  <c r="G152" i="5"/>
  <c r="H152" i="5"/>
  <c r="I152" i="5"/>
  <c r="J152" i="5"/>
  <c r="D151" i="5"/>
  <c r="E151" i="5"/>
  <c r="F151" i="5"/>
  <c r="G151" i="5"/>
  <c r="H151" i="5"/>
  <c r="I151" i="5"/>
  <c r="J151" i="5"/>
  <c r="D150" i="5"/>
  <c r="E150" i="5"/>
  <c r="F150" i="5"/>
  <c r="G150" i="5"/>
  <c r="H150" i="5"/>
  <c r="I150" i="5"/>
  <c r="J150" i="5"/>
  <c r="D149" i="5"/>
  <c r="E149" i="5"/>
  <c r="F149" i="5"/>
  <c r="G149" i="5"/>
  <c r="H149" i="5"/>
  <c r="I149" i="5"/>
  <c r="J149" i="5"/>
  <c r="D148" i="5"/>
  <c r="E148" i="5"/>
  <c r="F148" i="5"/>
  <c r="G148" i="5"/>
  <c r="H148" i="5"/>
  <c r="I148" i="5"/>
  <c r="J148" i="5"/>
  <c r="D147" i="5"/>
  <c r="E147" i="5"/>
  <c r="F147" i="5"/>
  <c r="G147" i="5"/>
  <c r="H147" i="5"/>
  <c r="I147" i="5"/>
  <c r="J147" i="5"/>
  <c r="D146" i="5"/>
  <c r="E146" i="5"/>
  <c r="F146" i="5"/>
  <c r="G146" i="5"/>
  <c r="H146" i="5"/>
  <c r="I146" i="5"/>
  <c r="J146" i="5"/>
  <c r="D145" i="5"/>
  <c r="E145" i="5"/>
  <c r="F145" i="5"/>
  <c r="G145" i="5"/>
  <c r="H145" i="5"/>
  <c r="I145" i="5"/>
  <c r="J145" i="5"/>
  <c r="D144" i="5"/>
  <c r="E144" i="5"/>
  <c r="F144" i="5"/>
  <c r="G144" i="5"/>
  <c r="H144" i="5"/>
  <c r="I144" i="5"/>
  <c r="J144" i="5"/>
  <c r="D143" i="5"/>
  <c r="E143" i="5"/>
  <c r="F143" i="5"/>
  <c r="G143" i="5"/>
  <c r="H143" i="5"/>
  <c r="I143" i="5"/>
  <c r="J143" i="5"/>
  <c r="D142" i="5"/>
  <c r="E142" i="5"/>
  <c r="F142" i="5"/>
  <c r="G142" i="5"/>
  <c r="H142" i="5"/>
  <c r="I142" i="5"/>
  <c r="J142" i="5"/>
  <c r="D141" i="5"/>
  <c r="E141" i="5"/>
  <c r="F141" i="5"/>
  <c r="G141" i="5"/>
  <c r="H141" i="5"/>
  <c r="I141" i="5"/>
  <c r="J141" i="5"/>
  <c r="D140" i="5"/>
  <c r="E140" i="5"/>
  <c r="F140" i="5"/>
  <c r="G140" i="5"/>
  <c r="H140" i="5"/>
  <c r="I140" i="5"/>
  <c r="J140" i="5"/>
  <c r="D139" i="5"/>
  <c r="E139" i="5"/>
  <c r="F139" i="5"/>
  <c r="G139" i="5"/>
  <c r="H139" i="5"/>
  <c r="I139" i="5"/>
  <c r="J139" i="5"/>
  <c r="D138" i="5"/>
  <c r="E138" i="5"/>
  <c r="F138" i="5"/>
  <c r="G138" i="5"/>
  <c r="H138" i="5"/>
  <c r="I138" i="5"/>
  <c r="J138" i="5"/>
  <c r="D137" i="5"/>
  <c r="E137" i="5"/>
  <c r="F137" i="5"/>
  <c r="G137" i="5"/>
  <c r="H137" i="5"/>
  <c r="I137" i="5"/>
  <c r="J137" i="5"/>
  <c r="D136" i="5"/>
  <c r="E136" i="5"/>
  <c r="F136" i="5"/>
  <c r="G136" i="5"/>
  <c r="H136" i="5"/>
  <c r="I136" i="5"/>
  <c r="J136" i="5"/>
  <c r="D135" i="5"/>
  <c r="E135" i="5"/>
  <c r="F135" i="5"/>
  <c r="G135" i="5"/>
  <c r="H135" i="5"/>
  <c r="I135" i="5"/>
  <c r="J135" i="5"/>
  <c r="D134" i="5"/>
  <c r="E134" i="5"/>
  <c r="F134" i="5"/>
  <c r="G134" i="5"/>
  <c r="H134" i="5"/>
  <c r="I134" i="5"/>
  <c r="J134" i="5"/>
  <c r="D133" i="5"/>
  <c r="E133" i="5"/>
  <c r="F133" i="5"/>
  <c r="G133" i="5"/>
  <c r="H133" i="5"/>
  <c r="I133" i="5"/>
  <c r="J133" i="5"/>
  <c r="D132" i="5"/>
  <c r="E132" i="5"/>
  <c r="F132" i="5"/>
  <c r="G132" i="5"/>
  <c r="H132" i="5"/>
  <c r="I132" i="5"/>
  <c r="J132" i="5"/>
  <c r="D131" i="5"/>
  <c r="E131" i="5"/>
  <c r="F131" i="5"/>
  <c r="G131" i="5"/>
  <c r="H131" i="5"/>
  <c r="I131" i="5"/>
  <c r="J131" i="5"/>
  <c r="D130" i="5"/>
  <c r="E130" i="5"/>
  <c r="F130" i="5"/>
  <c r="G130" i="5"/>
  <c r="H130" i="5"/>
  <c r="I130" i="5"/>
  <c r="J130" i="5"/>
  <c r="D129" i="5"/>
  <c r="E129" i="5"/>
  <c r="F129" i="5"/>
  <c r="G129" i="5"/>
  <c r="H129" i="5"/>
  <c r="I129" i="5"/>
  <c r="J129" i="5"/>
  <c r="D128" i="5"/>
  <c r="E128" i="5"/>
  <c r="F128" i="5"/>
  <c r="G128" i="5"/>
  <c r="H128" i="5"/>
  <c r="I128" i="5"/>
  <c r="J128" i="5"/>
  <c r="D127" i="5"/>
  <c r="E127" i="5"/>
  <c r="F127" i="5"/>
  <c r="G127" i="5"/>
  <c r="H127" i="5"/>
  <c r="I127" i="5"/>
  <c r="J127" i="5"/>
  <c r="D126" i="5"/>
  <c r="E126" i="5"/>
  <c r="F126" i="5"/>
  <c r="G126" i="5"/>
  <c r="H126" i="5"/>
  <c r="I126" i="5"/>
  <c r="J126" i="5"/>
  <c r="D125" i="5"/>
  <c r="E125" i="5"/>
  <c r="F125" i="5"/>
  <c r="G125" i="5"/>
  <c r="H125" i="5"/>
  <c r="I125" i="5"/>
  <c r="J125" i="5"/>
  <c r="D124" i="5"/>
  <c r="E124" i="5"/>
  <c r="F124" i="5"/>
  <c r="G124" i="5"/>
  <c r="H124" i="5"/>
  <c r="I124" i="5"/>
  <c r="J124" i="5"/>
  <c r="D123" i="5"/>
  <c r="E123" i="5"/>
  <c r="F123" i="5"/>
  <c r="G123" i="5"/>
  <c r="H123" i="5"/>
  <c r="I123" i="5"/>
  <c r="J123" i="5"/>
  <c r="D122" i="5"/>
  <c r="E122" i="5"/>
  <c r="F122" i="5"/>
  <c r="G122" i="5"/>
  <c r="H122" i="5"/>
  <c r="I122" i="5"/>
  <c r="J122" i="5"/>
  <c r="D121" i="5"/>
  <c r="E121" i="5"/>
  <c r="F121" i="5"/>
  <c r="G121" i="5"/>
  <c r="H121" i="5"/>
  <c r="I121" i="5"/>
  <c r="J121" i="5"/>
  <c r="D120" i="5"/>
  <c r="E120" i="5"/>
  <c r="F120" i="5"/>
  <c r="G120" i="5"/>
  <c r="H120" i="5"/>
  <c r="I120" i="5"/>
  <c r="J120" i="5"/>
  <c r="D119" i="5"/>
  <c r="E119" i="5"/>
  <c r="F119" i="5"/>
  <c r="G119" i="5"/>
  <c r="H119" i="5"/>
  <c r="I119" i="5"/>
  <c r="J119" i="5"/>
  <c r="D118" i="5"/>
  <c r="E118" i="5"/>
  <c r="F118" i="5"/>
  <c r="G118" i="5"/>
  <c r="H118" i="5"/>
  <c r="I118" i="5"/>
  <c r="J118" i="5"/>
  <c r="D117" i="5"/>
  <c r="E117" i="5"/>
  <c r="F117" i="5"/>
  <c r="G117" i="5"/>
  <c r="H117" i="5"/>
  <c r="I117" i="5"/>
  <c r="J117" i="5"/>
  <c r="D116" i="5"/>
  <c r="E116" i="5"/>
  <c r="F116" i="5"/>
  <c r="G116" i="5"/>
  <c r="H116" i="5"/>
  <c r="I116" i="5"/>
  <c r="J116" i="5"/>
  <c r="D115" i="5"/>
  <c r="E115" i="5"/>
  <c r="F115" i="5"/>
  <c r="G115" i="5"/>
  <c r="H115" i="5"/>
  <c r="I115" i="5"/>
  <c r="J115" i="5"/>
  <c r="D114" i="5"/>
  <c r="E114" i="5"/>
  <c r="F114" i="5"/>
  <c r="G114" i="5"/>
  <c r="H114" i="5"/>
  <c r="I114" i="5"/>
  <c r="J114" i="5"/>
  <c r="D113" i="5"/>
  <c r="E113" i="5"/>
  <c r="F113" i="5"/>
  <c r="G113" i="5"/>
  <c r="H113" i="5"/>
  <c r="I113" i="5"/>
  <c r="J113" i="5"/>
  <c r="D112" i="5"/>
  <c r="E112" i="5"/>
  <c r="F112" i="5"/>
  <c r="G112" i="5"/>
  <c r="H112" i="5"/>
  <c r="I112" i="5"/>
  <c r="J112" i="5"/>
  <c r="D111" i="5"/>
  <c r="E111" i="5"/>
  <c r="F111" i="5"/>
  <c r="G111" i="5"/>
  <c r="H111" i="5"/>
  <c r="I111" i="5"/>
  <c r="J111" i="5"/>
  <c r="D110" i="5"/>
  <c r="E110" i="5"/>
  <c r="F110" i="5"/>
  <c r="G110" i="5"/>
  <c r="H110" i="5"/>
  <c r="I110" i="5"/>
  <c r="J110" i="5"/>
  <c r="D109" i="5"/>
  <c r="E109" i="5"/>
  <c r="F109" i="5"/>
  <c r="G109" i="5"/>
  <c r="H109" i="5"/>
  <c r="I109" i="5"/>
  <c r="J109" i="5"/>
  <c r="D108" i="5"/>
  <c r="E108" i="5"/>
  <c r="F108" i="5"/>
  <c r="G108" i="5"/>
  <c r="H108" i="5"/>
  <c r="I108" i="5"/>
  <c r="J108" i="5"/>
  <c r="D107" i="5"/>
  <c r="E107" i="5"/>
  <c r="F107" i="5"/>
  <c r="G107" i="5"/>
  <c r="H107" i="5"/>
  <c r="I107" i="5"/>
  <c r="J107" i="5"/>
  <c r="D106" i="5"/>
  <c r="E106" i="5"/>
  <c r="F106" i="5"/>
  <c r="G106" i="5"/>
  <c r="H106" i="5"/>
  <c r="I106" i="5"/>
  <c r="J106" i="5"/>
  <c r="D105" i="5"/>
  <c r="E105" i="5"/>
  <c r="F105" i="5"/>
  <c r="G105" i="5"/>
  <c r="H105" i="5"/>
  <c r="I105" i="5"/>
  <c r="J105" i="5"/>
  <c r="D104" i="5"/>
  <c r="E104" i="5"/>
  <c r="F104" i="5"/>
  <c r="G104" i="5"/>
  <c r="H104" i="5"/>
  <c r="I104" i="5"/>
  <c r="J104" i="5"/>
  <c r="D103" i="5"/>
  <c r="E103" i="5"/>
  <c r="F103" i="5"/>
  <c r="G103" i="5"/>
  <c r="H103" i="5"/>
  <c r="I103" i="5"/>
  <c r="J103" i="5"/>
  <c r="D102" i="5"/>
  <c r="E102" i="5"/>
  <c r="F102" i="5"/>
  <c r="G102" i="5"/>
  <c r="H102" i="5"/>
  <c r="I102" i="5"/>
  <c r="J102" i="5"/>
  <c r="D101" i="5"/>
  <c r="E101" i="5"/>
  <c r="F101" i="5"/>
  <c r="G101" i="5"/>
  <c r="H101" i="5"/>
  <c r="I101" i="5"/>
  <c r="J101" i="5"/>
  <c r="D100" i="5"/>
  <c r="E100" i="5"/>
  <c r="F100" i="5"/>
  <c r="G100" i="5"/>
  <c r="H100" i="5"/>
  <c r="I100" i="5"/>
  <c r="J100" i="5"/>
  <c r="D99" i="5"/>
  <c r="E99" i="5"/>
  <c r="F99" i="5"/>
  <c r="G99" i="5"/>
  <c r="H99" i="5"/>
  <c r="I99" i="5"/>
  <c r="J99" i="5"/>
  <c r="D98" i="5"/>
  <c r="E98" i="5"/>
  <c r="F98" i="5"/>
  <c r="G98" i="5"/>
  <c r="H98" i="5"/>
  <c r="I98" i="5"/>
  <c r="J98" i="5"/>
  <c r="D97" i="5"/>
  <c r="E97" i="5"/>
  <c r="F97" i="5"/>
  <c r="G97" i="5"/>
  <c r="H97" i="5"/>
  <c r="I97" i="5"/>
  <c r="J97" i="5"/>
  <c r="D96" i="5"/>
  <c r="E96" i="5"/>
  <c r="F96" i="5"/>
  <c r="G96" i="5"/>
  <c r="H96" i="5"/>
  <c r="I96" i="5"/>
  <c r="J96" i="5"/>
  <c r="D95" i="5"/>
  <c r="E95" i="5"/>
  <c r="F95" i="5"/>
  <c r="G95" i="5"/>
  <c r="H95" i="5"/>
  <c r="I95" i="5"/>
  <c r="J95" i="5"/>
  <c r="D94" i="5"/>
  <c r="E94" i="5"/>
  <c r="F94" i="5"/>
  <c r="G94" i="5"/>
  <c r="H94" i="5"/>
  <c r="I94" i="5"/>
  <c r="J94" i="5"/>
  <c r="D93" i="5"/>
  <c r="E93" i="5"/>
  <c r="F93" i="5"/>
  <c r="G93" i="5"/>
  <c r="H93" i="5"/>
  <c r="I93" i="5"/>
  <c r="J93" i="5"/>
  <c r="D92" i="5"/>
  <c r="E92" i="5"/>
  <c r="F92" i="5"/>
  <c r="G92" i="5"/>
  <c r="H92" i="5"/>
  <c r="I92" i="5"/>
  <c r="J92" i="5"/>
  <c r="D91" i="5"/>
  <c r="E91" i="5"/>
  <c r="F91" i="5"/>
  <c r="G91" i="5"/>
  <c r="H91" i="5"/>
  <c r="I91" i="5"/>
  <c r="J91" i="5"/>
  <c r="D90" i="5"/>
  <c r="E90" i="5"/>
  <c r="F90" i="5"/>
  <c r="G90" i="5"/>
  <c r="H90" i="5"/>
  <c r="I90" i="5"/>
  <c r="J90" i="5"/>
  <c r="D89" i="5"/>
  <c r="E89" i="5"/>
  <c r="F89" i="5"/>
  <c r="G89" i="5"/>
  <c r="H89" i="5"/>
  <c r="I89" i="5"/>
  <c r="J89" i="5"/>
  <c r="D88" i="5"/>
  <c r="E88" i="5"/>
  <c r="F88" i="5"/>
  <c r="G88" i="5"/>
  <c r="H88" i="5"/>
  <c r="I88" i="5"/>
  <c r="J88" i="5"/>
  <c r="D87" i="5"/>
  <c r="E87" i="5"/>
  <c r="F87" i="5"/>
  <c r="G87" i="5"/>
  <c r="H87" i="5"/>
  <c r="I87" i="5"/>
  <c r="J87" i="5"/>
  <c r="D86" i="5"/>
  <c r="E86" i="5"/>
  <c r="F86" i="5"/>
  <c r="G86" i="5"/>
  <c r="H86" i="5"/>
  <c r="I86" i="5"/>
  <c r="J86" i="5"/>
  <c r="D85" i="5"/>
  <c r="E85" i="5"/>
  <c r="F85" i="5"/>
  <c r="G85" i="5"/>
  <c r="H85" i="5"/>
  <c r="I85" i="5"/>
  <c r="J85" i="5"/>
  <c r="D84" i="5"/>
  <c r="E84" i="5"/>
  <c r="F84" i="5"/>
  <c r="G84" i="5"/>
  <c r="H84" i="5"/>
  <c r="I84" i="5"/>
  <c r="J84" i="5"/>
  <c r="D83" i="5"/>
  <c r="G83" i="5"/>
  <c r="E83" i="5"/>
  <c r="F83" i="5"/>
  <c r="H83" i="5"/>
  <c r="I83" i="5"/>
  <c r="J83" i="5"/>
  <c r="D82" i="5"/>
  <c r="E82" i="5"/>
  <c r="G82" i="5"/>
  <c r="F82" i="5"/>
  <c r="H82" i="5"/>
  <c r="I82" i="5"/>
  <c r="J82" i="5"/>
  <c r="D81" i="5"/>
  <c r="E81" i="5"/>
  <c r="F81" i="5"/>
  <c r="G81" i="5"/>
  <c r="H81" i="5"/>
  <c r="I81" i="5"/>
  <c r="J81" i="5"/>
  <c r="D80" i="5"/>
  <c r="E80" i="5"/>
  <c r="F80" i="5"/>
  <c r="G80" i="5"/>
  <c r="H80" i="5"/>
  <c r="I80" i="5"/>
  <c r="J80" i="5"/>
  <c r="D79" i="5"/>
  <c r="E79" i="5"/>
  <c r="F79" i="5"/>
  <c r="G79" i="5"/>
  <c r="H79" i="5"/>
  <c r="I79" i="5"/>
  <c r="J79" i="5"/>
  <c r="D78" i="5"/>
  <c r="E78" i="5"/>
  <c r="F78" i="5"/>
  <c r="G78" i="5"/>
  <c r="H78" i="5"/>
  <c r="I78" i="5"/>
  <c r="J78" i="5"/>
  <c r="D77" i="5"/>
  <c r="E77" i="5"/>
  <c r="F77" i="5"/>
  <c r="G77" i="5"/>
  <c r="H77" i="5"/>
  <c r="I77" i="5"/>
  <c r="J77" i="5"/>
  <c r="D76" i="5"/>
  <c r="E76" i="5"/>
  <c r="F76" i="5"/>
  <c r="G76" i="5"/>
  <c r="H76" i="5"/>
  <c r="I76" i="5"/>
  <c r="J76" i="5"/>
  <c r="D75" i="5"/>
  <c r="E75" i="5"/>
  <c r="F75" i="5"/>
  <c r="G75" i="5"/>
  <c r="H75" i="5"/>
  <c r="I75" i="5"/>
  <c r="J75" i="5"/>
  <c r="D74" i="5"/>
  <c r="E74" i="5"/>
  <c r="F74" i="5"/>
  <c r="G74" i="5"/>
  <c r="H74" i="5"/>
  <c r="I74" i="5"/>
  <c r="J74" i="5"/>
  <c r="D73" i="5"/>
  <c r="E73" i="5"/>
  <c r="F73" i="5"/>
  <c r="G73" i="5"/>
  <c r="H73" i="5"/>
  <c r="I73" i="5"/>
  <c r="J73" i="5"/>
  <c r="D72" i="5"/>
  <c r="E72" i="5"/>
  <c r="F72" i="5"/>
  <c r="G72" i="5"/>
  <c r="H72" i="5"/>
  <c r="I72" i="5"/>
  <c r="J72" i="5"/>
  <c r="D71" i="5"/>
  <c r="E71" i="5"/>
  <c r="F71" i="5"/>
  <c r="G71" i="5"/>
  <c r="H71" i="5"/>
  <c r="I71" i="5"/>
  <c r="J71" i="5"/>
  <c r="D70" i="5"/>
  <c r="E70" i="5"/>
  <c r="F70" i="5"/>
  <c r="G70" i="5"/>
  <c r="H70" i="5"/>
  <c r="I70" i="5"/>
  <c r="J70" i="5"/>
  <c r="D69" i="5"/>
  <c r="E69" i="5"/>
  <c r="F69" i="5"/>
  <c r="G69" i="5"/>
  <c r="H69" i="5"/>
  <c r="I69" i="5"/>
  <c r="J69" i="5"/>
  <c r="D68" i="5"/>
  <c r="E68" i="5"/>
  <c r="F68" i="5"/>
  <c r="G68" i="5"/>
  <c r="H68" i="5"/>
  <c r="I68" i="5"/>
  <c r="J68" i="5"/>
  <c r="D67" i="5"/>
  <c r="E67" i="5"/>
  <c r="F67" i="5"/>
  <c r="G67" i="5"/>
  <c r="H67" i="5"/>
  <c r="I67" i="5"/>
  <c r="J67" i="5"/>
  <c r="D66" i="5"/>
  <c r="E66" i="5"/>
  <c r="F66" i="5"/>
  <c r="G66" i="5"/>
  <c r="H66" i="5"/>
  <c r="I66" i="5"/>
  <c r="J66" i="5"/>
  <c r="D65" i="5"/>
  <c r="E65" i="5"/>
  <c r="F65" i="5"/>
  <c r="G65" i="5"/>
  <c r="H65" i="5"/>
  <c r="I65" i="5"/>
  <c r="J65" i="5"/>
  <c r="D64" i="5"/>
  <c r="E64" i="5"/>
  <c r="F64" i="5"/>
  <c r="G64" i="5"/>
  <c r="H64" i="5"/>
  <c r="I64" i="5"/>
  <c r="J64" i="5"/>
  <c r="D63" i="5"/>
  <c r="E63" i="5"/>
  <c r="F63" i="5"/>
  <c r="G63" i="5"/>
  <c r="H63" i="5"/>
  <c r="I63" i="5"/>
  <c r="J63" i="5"/>
  <c r="D62" i="5"/>
  <c r="E62" i="5"/>
  <c r="F62" i="5"/>
  <c r="G62" i="5"/>
  <c r="H62" i="5"/>
  <c r="I62" i="5"/>
  <c r="J62" i="5"/>
  <c r="D61" i="5"/>
  <c r="E61" i="5"/>
  <c r="F61" i="5"/>
  <c r="G61" i="5"/>
  <c r="H61" i="5"/>
  <c r="I61" i="5"/>
  <c r="J61" i="5"/>
  <c r="D60" i="5"/>
  <c r="E60" i="5"/>
  <c r="F60" i="5"/>
  <c r="G60" i="5"/>
  <c r="H60" i="5"/>
  <c r="I60" i="5"/>
  <c r="J60" i="5"/>
  <c r="D59" i="5"/>
  <c r="E59" i="5"/>
  <c r="F59" i="5"/>
  <c r="G59" i="5"/>
  <c r="H59" i="5"/>
  <c r="I59" i="5"/>
  <c r="J59" i="5"/>
  <c r="E58" i="5"/>
  <c r="H58" i="5"/>
  <c r="J58" i="5"/>
  <c r="I58" i="5"/>
  <c r="D58" i="5"/>
  <c r="F58" i="5"/>
  <c r="G58" i="5"/>
  <c r="E57" i="5"/>
  <c r="G57" i="5"/>
  <c r="I57" i="5"/>
  <c r="D57" i="5"/>
  <c r="F57" i="5"/>
  <c r="H57" i="5"/>
  <c r="J57" i="5"/>
  <c r="D56" i="5"/>
  <c r="G56" i="5"/>
  <c r="I56" i="5"/>
  <c r="E56" i="5"/>
  <c r="F56" i="5"/>
  <c r="H56" i="5"/>
  <c r="J56" i="5"/>
  <c r="E55" i="5"/>
  <c r="G55" i="5"/>
  <c r="I55" i="5"/>
  <c r="D55" i="5"/>
  <c r="F55" i="5"/>
  <c r="H55" i="5"/>
  <c r="J55" i="5"/>
  <c r="F54" i="5"/>
  <c r="E54" i="5"/>
  <c r="G54" i="5"/>
  <c r="J54" i="5"/>
  <c r="D54" i="5"/>
  <c r="H54" i="5"/>
  <c r="I54" i="5"/>
  <c r="G53" i="5"/>
  <c r="H53" i="5"/>
  <c r="F53" i="5"/>
  <c r="I53" i="5"/>
  <c r="D53" i="5"/>
  <c r="E53" i="5"/>
  <c r="J53" i="5"/>
  <c r="D52" i="5"/>
  <c r="E52" i="5"/>
  <c r="F52" i="5"/>
  <c r="G52" i="5"/>
  <c r="H52" i="5"/>
  <c r="I52" i="5"/>
  <c r="J52" i="5"/>
  <c r="D51" i="5"/>
  <c r="E51" i="5"/>
  <c r="F51" i="5"/>
  <c r="G51" i="5"/>
  <c r="H51" i="5"/>
  <c r="I51" i="5"/>
  <c r="J51" i="5"/>
  <c r="D50" i="5"/>
  <c r="E50" i="5"/>
  <c r="F50" i="5"/>
  <c r="G50" i="5"/>
  <c r="H50" i="5"/>
  <c r="I50" i="5"/>
  <c r="J50" i="5"/>
  <c r="D49" i="5"/>
  <c r="E49" i="5"/>
  <c r="F49" i="5"/>
  <c r="G49" i="5"/>
  <c r="H49" i="5"/>
  <c r="I49" i="5"/>
  <c r="J49" i="5"/>
  <c r="D48" i="5"/>
  <c r="E48" i="5"/>
  <c r="F48" i="5"/>
  <c r="G48" i="5"/>
  <c r="H48" i="5"/>
  <c r="I48" i="5"/>
  <c r="J48" i="5"/>
  <c r="D47" i="5"/>
  <c r="E47" i="5"/>
  <c r="F47" i="5"/>
  <c r="G47" i="5"/>
  <c r="H47" i="5"/>
  <c r="I47" i="5"/>
  <c r="J47" i="5"/>
  <c r="D46" i="5"/>
  <c r="E46" i="5"/>
  <c r="F46" i="5"/>
  <c r="G46" i="5"/>
  <c r="H46" i="5"/>
  <c r="I46" i="5"/>
  <c r="J46" i="5"/>
  <c r="D45" i="5"/>
  <c r="E45" i="5"/>
  <c r="F45" i="5"/>
  <c r="G45" i="5"/>
  <c r="H45" i="5"/>
  <c r="I45" i="5"/>
  <c r="J45" i="5"/>
  <c r="D44" i="5"/>
  <c r="E44" i="5"/>
  <c r="F44" i="5"/>
  <c r="G44" i="5"/>
  <c r="H44" i="5"/>
  <c r="I44" i="5"/>
  <c r="J44" i="5"/>
  <c r="D43" i="5"/>
  <c r="E43" i="5"/>
  <c r="F43" i="5"/>
  <c r="G43" i="5"/>
  <c r="H43" i="5"/>
  <c r="I43" i="5"/>
  <c r="J43" i="5"/>
  <c r="D42" i="5"/>
  <c r="E42" i="5"/>
  <c r="F42" i="5"/>
  <c r="G42" i="5"/>
  <c r="H42" i="5"/>
  <c r="I42" i="5"/>
  <c r="J42" i="5"/>
  <c r="D41" i="5"/>
  <c r="E41" i="5"/>
  <c r="F41" i="5"/>
  <c r="G41" i="5"/>
  <c r="H41" i="5"/>
  <c r="I41" i="5"/>
  <c r="J41" i="5"/>
  <c r="D40" i="5"/>
  <c r="E40" i="5"/>
  <c r="F40" i="5"/>
  <c r="G40" i="5"/>
  <c r="H40" i="5"/>
  <c r="I40" i="5"/>
  <c r="J40" i="5"/>
  <c r="D39" i="5"/>
  <c r="E39" i="5"/>
  <c r="F39" i="5"/>
  <c r="G39" i="5"/>
  <c r="H39" i="5"/>
  <c r="I39" i="5"/>
  <c r="J39" i="5"/>
  <c r="D38" i="5"/>
  <c r="E38" i="5"/>
  <c r="F38" i="5"/>
  <c r="G38" i="5"/>
  <c r="H38" i="5"/>
  <c r="I38" i="5"/>
  <c r="J38" i="5"/>
  <c r="D37" i="5"/>
  <c r="E37" i="5"/>
  <c r="F37" i="5"/>
  <c r="G37" i="5"/>
  <c r="H37" i="5"/>
  <c r="I37" i="5"/>
  <c r="J37" i="5"/>
  <c r="D36" i="5"/>
  <c r="E36" i="5"/>
  <c r="F36" i="5"/>
  <c r="G36" i="5"/>
  <c r="H36" i="5"/>
  <c r="I36" i="5"/>
  <c r="J36" i="5"/>
  <c r="D35" i="5"/>
  <c r="E35" i="5"/>
  <c r="F35" i="5"/>
  <c r="G35" i="5"/>
  <c r="H35" i="5"/>
  <c r="I35" i="5"/>
  <c r="J35" i="5"/>
  <c r="D34" i="5"/>
  <c r="E34" i="5"/>
  <c r="F34" i="5"/>
  <c r="G34" i="5"/>
  <c r="H34" i="5"/>
  <c r="I34" i="5"/>
  <c r="J34" i="5"/>
  <c r="D33" i="5"/>
  <c r="E33" i="5"/>
  <c r="F33" i="5"/>
  <c r="G33" i="5"/>
  <c r="H33" i="5"/>
  <c r="I33" i="5"/>
  <c r="J33" i="5"/>
  <c r="D32" i="5"/>
  <c r="E32" i="5"/>
  <c r="F32" i="5"/>
  <c r="G32" i="5"/>
  <c r="H32" i="5"/>
  <c r="I32" i="5"/>
  <c r="J32" i="5"/>
  <c r="D31" i="5"/>
  <c r="G31" i="5"/>
  <c r="E31" i="5"/>
  <c r="H31" i="5"/>
  <c r="I31" i="5"/>
  <c r="J31" i="5"/>
  <c r="F31" i="5"/>
  <c r="F30" i="5"/>
  <c r="I30" i="5"/>
  <c r="E30" i="5"/>
  <c r="G30" i="5"/>
  <c r="J30" i="5"/>
  <c r="D30" i="5"/>
  <c r="H30" i="5"/>
  <c r="E29" i="5"/>
  <c r="F29" i="5"/>
  <c r="G29" i="5"/>
  <c r="J29" i="5"/>
  <c r="D29" i="5"/>
  <c r="I29" i="5"/>
  <c r="H29" i="5"/>
  <c r="F28" i="5"/>
  <c r="H28" i="5"/>
  <c r="E28" i="5"/>
  <c r="J28" i="5"/>
  <c r="D28" i="5"/>
  <c r="G28" i="5"/>
  <c r="I28" i="5"/>
  <c r="F27" i="5"/>
  <c r="D27" i="5"/>
  <c r="G27" i="5"/>
  <c r="I27" i="5"/>
  <c r="E27" i="5"/>
  <c r="H27" i="5"/>
  <c r="J27" i="5"/>
  <c r="G26" i="5"/>
  <c r="J26" i="5"/>
  <c r="D26" i="5"/>
  <c r="F26" i="5"/>
  <c r="I26" i="5"/>
  <c r="E26" i="5"/>
  <c r="H26" i="5"/>
  <c r="F25" i="5"/>
  <c r="I25" i="5"/>
  <c r="E25" i="5"/>
  <c r="G25" i="5"/>
  <c r="J25" i="5"/>
  <c r="D25" i="5"/>
  <c r="H25" i="5"/>
  <c r="F24" i="5"/>
  <c r="I24" i="5"/>
  <c r="E24" i="5"/>
  <c r="H24" i="5"/>
  <c r="D24" i="5"/>
  <c r="G24" i="5"/>
  <c r="J24" i="5"/>
  <c r="G23" i="5"/>
  <c r="J23" i="5"/>
  <c r="D23" i="5"/>
  <c r="F23" i="5"/>
  <c r="I23" i="5"/>
  <c r="E23" i="5"/>
  <c r="H23" i="5"/>
  <c r="G22" i="5"/>
  <c r="J22" i="5"/>
  <c r="D22" i="5"/>
  <c r="F22" i="5"/>
  <c r="I22" i="5"/>
  <c r="H22" i="5"/>
  <c r="E22" i="5"/>
  <c r="G21" i="5"/>
  <c r="J21" i="5"/>
  <c r="D21" i="5"/>
  <c r="F21" i="5"/>
  <c r="H21" i="5"/>
  <c r="E21" i="5"/>
  <c r="I21" i="5"/>
  <c r="H20" i="5"/>
  <c r="F20" i="5"/>
  <c r="J20" i="5"/>
  <c r="D20" i="5"/>
  <c r="E20" i="5"/>
  <c r="G20" i="5"/>
  <c r="I20" i="5"/>
  <c r="G19" i="5"/>
  <c r="H19" i="5"/>
  <c r="D19" i="5"/>
  <c r="E19" i="5"/>
  <c r="I19" i="5"/>
  <c r="F19" i="5"/>
  <c r="J19" i="5"/>
  <c r="I18" i="5"/>
  <c r="E18" i="5"/>
  <c r="G18" i="5"/>
  <c r="H18" i="5"/>
  <c r="J18" i="5"/>
  <c r="D18" i="5"/>
  <c r="F18" i="5"/>
  <c r="E17" i="5"/>
  <c r="G17" i="5"/>
  <c r="J17" i="5"/>
  <c r="F17" i="5"/>
  <c r="I17" i="5"/>
  <c r="D17" i="5"/>
  <c r="H17" i="5"/>
  <c r="E16" i="5"/>
  <c r="H16" i="5"/>
  <c r="F16" i="5"/>
  <c r="I16" i="5"/>
  <c r="D16" i="5"/>
  <c r="G16" i="5"/>
  <c r="J16" i="5"/>
  <c r="F15" i="5"/>
  <c r="I15" i="5"/>
  <c r="G15" i="5"/>
  <c r="J15" i="5"/>
  <c r="D15" i="5"/>
  <c r="E15" i="5"/>
  <c r="H15" i="5"/>
  <c r="F14" i="5"/>
  <c r="I14" i="5"/>
  <c r="G14" i="5"/>
  <c r="H14" i="5"/>
  <c r="D14" i="5"/>
  <c r="E14" i="5"/>
  <c r="J14" i="5"/>
  <c r="G13" i="5"/>
  <c r="D13" i="5"/>
  <c r="F13" i="5"/>
  <c r="I13" i="5"/>
  <c r="H13" i="5"/>
  <c r="J13" i="5"/>
  <c r="E13" i="5"/>
  <c r="E12" i="5"/>
  <c r="I12" i="5"/>
  <c r="D12" i="5"/>
  <c r="H12" i="5"/>
  <c r="F12" i="5"/>
  <c r="G12" i="5"/>
  <c r="J12" i="5"/>
  <c r="I11" i="5"/>
  <c r="D11" i="5"/>
  <c r="G11" i="5"/>
  <c r="J11" i="5"/>
  <c r="E11" i="5"/>
  <c r="H11" i="5"/>
  <c r="F11" i="5"/>
  <c r="F10" i="5"/>
  <c r="G10" i="5"/>
  <c r="J10" i="5"/>
  <c r="E10" i="5"/>
  <c r="H10" i="5"/>
  <c r="D10" i="5"/>
  <c r="I10" i="5"/>
  <c r="F9" i="5"/>
  <c r="J9" i="5"/>
  <c r="D9" i="5"/>
  <c r="E9" i="5"/>
  <c r="G9" i="5"/>
  <c r="H9" i="5"/>
  <c r="I9" i="5"/>
  <c r="D8" i="5"/>
  <c r="E8" i="5"/>
  <c r="F8" i="5"/>
  <c r="G8" i="5"/>
  <c r="H8" i="5"/>
  <c r="I8" i="5"/>
  <c r="J8" i="5"/>
  <c r="D7" i="5"/>
  <c r="E7" i="5"/>
  <c r="F7" i="5"/>
  <c r="G7" i="5"/>
  <c r="H7" i="5"/>
  <c r="I7" i="5"/>
  <c r="J7" i="5"/>
  <c r="K13" i="3"/>
  <c r="I12" i="3"/>
  <c r="L12" i="3" s="1"/>
  <c r="M11" i="3"/>
  <c r="K10" i="3"/>
  <c r="I9" i="3"/>
  <c r="L9" i="3" s="1"/>
  <c r="N8" i="3"/>
  <c r="M8" i="3"/>
  <c r="J16" i="3"/>
  <c r="K15" i="3"/>
  <c r="N14" i="3"/>
  <c r="J14" i="3"/>
  <c r="N13" i="3"/>
  <c r="J13" i="3"/>
  <c r="M12" i="3"/>
  <c r="J12" i="3"/>
  <c r="N11" i="3"/>
  <c r="K11" i="3"/>
  <c r="J9" i="3"/>
  <c r="K8" i="3"/>
  <c r="I7" i="3"/>
  <c r="L7" i="3" s="1"/>
  <c r="K16" i="3"/>
  <c r="M15" i="3"/>
  <c r="J15" i="3"/>
  <c r="M13" i="3"/>
  <c r="I13" i="3"/>
  <c r="L13" i="3" s="1"/>
  <c r="J11" i="3"/>
  <c r="J10" i="3"/>
  <c r="N9" i="3"/>
  <c r="J8" i="3"/>
  <c r="N7" i="3"/>
  <c r="M7" i="3"/>
  <c r="K7" i="3"/>
  <c r="I15" i="3"/>
  <c r="L15" i="3" s="1"/>
  <c r="M14" i="3"/>
  <c r="I14" i="3"/>
  <c r="L14" i="3" s="1"/>
  <c r="N36" i="3"/>
  <c r="M36" i="3"/>
  <c r="K36" i="3"/>
  <c r="J36" i="3"/>
  <c r="I36" i="3"/>
  <c r="L36" i="3" s="1"/>
  <c r="N35" i="3"/>
  <c r="M35" i="3"/>
  <c r="K35" i="3"/>
  <c r="J35" i="3"/>
  <c r="I35" i="3"/>
  <c r="L35" i="3" s="1"/>
  <c r="N34" i="3"/>
  <c r="M34" i="3"/>
  <c r="K34" i="3"/>
  <c r="J34" i="3"/>
  <c r="I34" i="3"/>
  <c r="L34" i="3" s="1"/>
  <c r="N33" i="3"/>
  <c r="M33" i="3"/>
  <c r="K33" i="3"/>
  <c r="J33" i="3"/>
  <c r="I33" i="3"/>
  <c r="L33" i="3" s="1"/>
  <c r="N32" i="3"/>
  <c r="M32" i="3"/>
  <c r="K32" i="3"/>
  <c r="J32" i="3"/>
  <c r="I32" i="3"/>
  <c r="L32" i="3" s="1"/>
  <c r="N31" i="3"/>
  <c r="M31" i="3"/>
  <c r="K31" i="3"/>
  <c r="J31" i="3"/>
  <c r="I31" i="3"/>
  <c r="L31" i="3" s="1"/>
  <c r="N30" i="3"/>
  <c r="M30" i="3"/>
  <c r="K30" i="3"/>
  <c r="J30" i="3"/>
  <c r="I30" i="3"/>
  <c r="L30" i="3" s="1"/>
  <c r="N29" i="3"/>
  <c r="M29" i="3"/>
  <c r="K29" i="3"/>
  <c r="J29" i="3"/>
  <c r="I29" i="3"/>
  <c r="L29" i="3" s="1"/>
  <c r="N28" i="3"/>
  <c r="M28" i="3"/>
  <c r="K28" i="3"/>
  <c r="J28" i="3"/>
  <c r="I28" i="3"/>
  <c r="L28" i="3" s="1"/>
  <c r="N27" i="3"/>
  <c r="M27" i="3"/>
  <c r="K27" i="3"/>
  <c r="J27" i="3"/>
  <c r="I27" i="3"/>
  <c r="L27" i="3" s="1"/>
  <c r="N26" i="3"/>
  <c r="M26" i="3"/>
  <c r="K26" i="3"/>
  <c r="J26" i="3"/>
  <c r="I26" i="3"/>
  <c r="L26" i="3" s="1"/>
  <c r="N25" i="3"/>
  <c r="M25" i="3"/>
  <c r="K25" i="3"/>
  <c r="J25" i="3"/>
  <c r="I25" i="3"/>
  <c r="L25" i="3" s="1"/>
  <c r="N24" i="3"/>
  <c r="M24" i="3"/>
  <c r="K24" i="3"/>
  <c r="J24" i="3"/>
  <c r="I24" i="3"/>
  <c r="L24" i="3" s="1"/>
  <c r="N23" i="3"/>
  <c r="M23" i="3"/>
  <c r="K23" i="3"/>
  <c r="J23" i="3"/>
  <c r="I23" i="3"/>
  <c r="L23" i="3" s="1"/>
  <c r="N22" i="3"/>
  <c r="M22" i="3"/>
  <c r="K22" i="3"/>
  <c r="J22" i="3"/>
  <c r="I22" i="3"/>
  <c r="L22" i="3" s="1"/>
  <c r="N21" i="3"/>
  <c r="M21" i="3"/>
  <c r="K21" i="3"/>
  <c r="J21" i="3"/>
  <c r="I21" i="3"/>
  <c r="L21" i="3" s="1"/>
  <c r="N20" i="3"/>
  <c r="M20" i="3"/>
  <c r="K20" i="3"/>
  <c r="J20" i="3"/>
  <c r="I20" i="3"/>
  <c r="L20" i="3" s="1"/>
  <c r="N19" i="3"/>
  <c r="M19" i="3"/>
  <c r="K19" i="3"/>
  <c r="J19" i="3"/>
  <c r="I19" i="3"/>
  <c r="L19" i="3" s="1"/>
  <c r="N18" i="3"/>
  <c r="M18" i="3"/>
  <c r="K18" i="3"/>
  <c r="J18" i="3"/>
  <c r="I18" i="3"/>
  <c r="L18" i="3" s="1"/>
  <c r="N17" i="3"/>
  <c r="M17" i="3"/>
  <c r="K17" i="3"/>
  <c r="J17" i="3"/>
  <c r="I17" i="3"/>
  <c r="L17" i="3" s="1"/>
  <c r="N16" i="3"/>
  <c r="M16" i="3"/>
  <c r="I16" i="3"/>
  <c r="L16" i="3" s="1"/>
  <c r="N15" i="3"/>
  <c r="K14" i="3"/>
  <c r="N12" i="3"/>
  <c r="K12" i="3"/>
  <c r="I11" i="3"/>
  <c r="L11" i="3" s="1"/>
  <c r="N10" i="3"/>
  <c r="M10" i="3"/>
  <c r="I10" i="3"/>
  <c r="L10" i="3" s="1"/>
  <c r="M9" i="3"/>
  <c r="K9" i="3"/>
  <c r="I8" i="3"/>
  <c r="L8" i="3" s="1"/>
  <c r="J7" i="3"/>
</calcChain>
</file>

<file path=xl/sharedStrings.xml><?xml version="1.0" encoding="utf-8"?>
<sst xmlns="http://schemas.openxmlformats.org/spreadsheetml/2006/main" count="90" uniqueCount="79">
  <si>
    <t>有給休暇管理表（無料版）の使い方</t>
  </si>
  <si>
    <t>薄い色のセルに入力します。白いセルは自動計算です。</t>
  </si>
  <si>
    <t>1. 設定シートに集計日を入れます（空欄なら今日）。付与日数の表は労働基準法39条と施行規則24条の3のとおりです。</t>
  </si>
  <si>
    <t>2. 名簿に氏名・入社日・週所定労働日数・週所定労働時間を入れます。付与・繰越・取得・残日数・年5日の取得状況が出ます。</t>
  </si>
  <si>
    <t>3. 休んだ日を取得記録に1日・半日・時間で入れます。時間単位は1日の所定労働時間で日数に換算します。</t>
  </si>
  <si>
    <t>4. 管理簿で氏名を選ぶと、基準日・付与日数・取得した日（時季）が並びます。5年間（当分の間3年間）保存します。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</si>
  <si>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</si>
  <si>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</si>
  <si>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</si>
  <si>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設定</t>
  </si>
  <si>
    <t>SETTINGS</t>
  </si>
  <si>
    <t>事業所名</t>
  </si>
  <si>
    <t>集計日</t>
  </si>
  <si>
    <t>名簿の残日数や年5日の状況は、この日の時点で計算します。空欄なら今日。</t>
  </si>
  <si>
    <t>使う集計日</t>
  </si>
  <si>
    <t>付与は入社日基準で計算します（入社から6か月、その後1年ごと。出勤率8割以上を前提）。全員を同じ日に付与する統一基準日の会社は、名簿の「上書き」欄にその年の付与日と付与日数を入れてください。</t>
  </si>
  <si>
    <t>継続勤務</t>
  </si>
  <si>
    <t>通常（週5日以上または週30時間以上）</t>
  </si>
  <si>
    <t>週4日</t>
  </si>
  <si>
    <t>週3日</t>
  </si>
  <si>
    <t>週2日</t>
  </si>
  <si>
    <t>週1日</t>
  </si>
  <si>
    <t>6か月</t>
  </si>
  <si>
    <t>1年6か月</t>
  </si>
  <si>
    <t>2年6か月</t>
  </si>
  <si>
    <t>3年6か月</t>
  </si>
  <si>
    <t>4年6か月</t>
  </si>
  <si>
    <t>5年6か月</t>
  </si>
  <si>
    <t>6年6か月以上</t>
  </si>
  <si>
    <t>そろばんノート テンプレート v2026.10 ｜ sorobannote.com ｜ 一般的なひな形です。個別の判断は専門家へ。</t>
  </si>
  <si>
    <t>年次有給休暇 名簿</t>
  </si>
  <si>
    <t>LEAVE</t>
  </si>
  <si>
    <t>氏名・入社日・週所定労働日数・週所定労働時間を入れると、集計日時点の付与日数・繰越・取得・残日数と、年5日の取得状況が出ます（労働基準法39条、施行規則24条の3）。</t>
  </si>
  <si>
    <t>氏名</t>
  </si>
  <si>
    <t>入社日</t>
  </si>
  <si>
    <t>週所定
日数</t>
  </si>
  <si>
    <t>週所定
時間</t>
  </si>
  <si>
    <t>1日の
時間</t>
  </si>
  <si>
    <t>上書き
付与日</t>
  </si>
  <si>
    <t>上書き
日数</t>
  </si>
  <si>
    <t>直近の
付与日</t>
  </si>
  <si>
    <t>当年度
付与</t>
  </si>
  <si>
    <t>前年度
からの繰越</t>
  </si>
  <si>
    <t>当年度
取得</t>
  </si>
  <si>
    <t>残日数</t>
  </si>
  <si>
    <t>年5日の
取得状況</t>
  </si>
  <si>
    <t>時間単位
の取得</t>
  </si>
  <si>
    <t>取得記録</t>
  </si>
  <si>
    <t>TAKEN</t>
  </si>
  <si>
    <t>1日・半日・時間で記録します。時間単位は1日の所定労働時間で割って日数に換算します（時間単位の取得は年5日まで、労使協定が必要）。</t>
  </si>
  <si>
    <t>取得日</t>
  </si>
  <si>
    <t>区分</t>
  </si>
  <si>
    <t>時間数
（時間のとき）</t>
  </si>
  <si>
    <t>日数換算</t>
  </si>
  <si>
    <t>備考</t>
  </si>
  <si>
    <t>管理簿の行</t>
  </si>
  <si>
    <t>計算（付与ごと）</t>
  </si>
  <si>
    <t>GRANTS</t>
  </si>
  <si>
    <t>1人10回分の付与を並べ、取得は古い日数（前年からの繰越）から使ったものとして計算します。繰越は付与から2年で時効です（労働基準法115条）。この表は名簿と管理簿の計算に使います。入力は不要です。</t>
  </si>
  <si>
    <t>回</t>
  </si>
  <si>
    <t>付与日</t>
  </si>
  <si>
    <t>付与日数</t>
  </si>
  <si>
    <t>その年の
取得</t>
  </si>
  <si>
    <t>前年から
の繰越</t>
  </si>
  <si>
    <t>翌年へ
繰り越す</t>
  </si>
  <si>
    <t>年5日に
数える取得</t>
  </si>
  <si>
    <t>時間単位</t>
  </si>
  <si>
    <t>年5日</t>
  </si>
  <si>
    <t>年次有給休暇管理簿</t>
  </si>
  <si>
    <t>LEAVE REGISTER</t>
  </si>
  <si>
    <t>基準日</t>
  </si>
  <si>
    <t>取得日数</t>
  </si>
  <si>
    <t>繰越</t>
  </si>
  <si>
    <t>取得した日（時季）</t>
  </si>
  <si>
    <t>管理簿には、時季（取得した日）、日数、基準日を記録し、5年間（当分の間は3年間）保存します（労働基準法施行規則24条の7・附則71条）。</t>
  </si>
  <si>
    <t>版</t>
  </si>
  <si>
    <t>内容</t>
  </si>
  <si>
    <t>v2026.10</t>
  </si>
  <si>
    <t>初版（2026-10-15）。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</si>
</sst>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/&quot;mm&quot;/&quot;dd"/>
    <numFmt numFmtId="165" formatCode="0.###;\-0.###;&quot;&quot;"/>
    <numFmt numFmtId="166" formatCode="0.###&quot;日&quot;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right" vertical="center" indent="1"/>
    </xf>
    <xf numFmtId="0" fontId="1" fillId="3" borderId="1" xfId="0" applyFont="1" applyFill="1" applyBorder="1" applyAlignment="1">
      <alignment horizontal="left" vertical="center"/>
    </xf>
    <xf numFmtId="0" fontId="0" fillId="0" borderId="2" xfId="0" applyBorder="1"/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sz val="10.5"/>
        <color rgb="FF9B2C1F"/>
        <name val="Yu Gothic"/>
      </font>
      <fill>
        <patternFill patternType="solid">
          <fgColor rgb="FFF6D5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34.5" x14ac:dyDescent="0.25">
      <c r="A7" s="3" t="s">
        <v>4</v>
      </c>
    </row>
    <row r="8" spans="1:1" ht="51.75" x14ac:dyDescent="0.25">
      <c r="A8" s="3" t="s">
        <v>5</v>
      </c>
    </row>
    <row r="10" spans="1:1" ht="34.5" x14ac:dyDescent="0.25">
      <c r="A10" s="3" t="s">
        <v>6</v>
      </c>
    </row>
    <row r="11" spans="1:1" ht="17.25" x14ac:dyDescent="0.25">
      <c r="A11" s="4" t="s">
        <v>7</v>
      </c>
    </row>
    <row r="12" spans="1:1" ht="17.25" x14ac:dyDescent="0.25">
      <c r="A12" s="3" t="s">
        <v>8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showGridLines="0" workbookViewId="0"/>
  </sheetViews>
  <sheetFormatPr defaultRowHeight="15" x14ac:dyDescent="0.25"/>
  <cols>
    <col min="1" max="1" width="26" customWidth="1"/>
    <col min="2" max="2" width="20" customWidth="1"/>
    <col min="3" max="3" width="60" customWidth="1"/>
    <col min="4" max="6" width="9" customWidth="1"/>
  </cols>
  <sheetData>
    <row r="1" spans="1:6" ht="21.95" customHeight="1" x14ac:dyDescent="0.25">
      <c r="A1" s="26" t="s">
        <v>9</v>
      </c>
      <c r="B1" s="27"/>
      <c r="C1" s="30" t="s">
        <v>10</v>
      </c>
    </row>
    <row r="2" spans="1:6" ht="14.1" customHeight="1" x14ac:dyDescent="0.25">
      <c r="A2" s="27"/>
      <c r="B2" s="27"/>
      <c r="C2" s="27"/>
    </row>
    <row r="3" spans="1:6" ht="5.0999999999999996" customHeight="1" x14ac:dyDescent="0.25"/>
    <row r="4" spans="1:6" ht="15.75" x14ac:dyDescent="0.25">
      <c r="A4" s="2" t="s">
        <v>1</v>
      </c>
    </row>
    <row r="5" spans="1:6" ht="17.25" x14ac:dyDescent="0.25">
      <c r="A5" s="5" t="s">
        <v>11</v>
      </c>
      <c r="B5" s="6"/>
    </row>
    <row r="6" spans="1:6" ht="17.25" x14ac:dyDescent="0.25">
      <c r="A6" s="5" t="s">
        <v>12</v>
      </c>
      <c r="B6" s="7"/>
      <c r="C6" s="8" t="s">
        <v>13</v>
      </c>
    </row>
    <row r="7" spans="1:6" ht="17.25" x14ac:dyDescent="0.25">
      <c r="A7" s="5" t="s">
        <v>14</v>
      </c>
      <c r="B7" s="9">
        <f ca="1">IF($B$6="",TODAY(),$B$6)</f>
        <v>46310</v>
      </c>
    </row>
    <row r="9" spans="1:6" ht="39.950000000000003" customHeight="1" x14ac:dyDescent="0.25">
      <c r="A9" s="28" t="s">
        <v>15</v>
      </c>
      <c r="B9" s="27"/>
      <c r="C9" s="27"/>
    </row>
    <row r="11" spans="1:6" ht="17.25" x14ac:dyDescent="0.25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</row>
    <row r="12" spans="1:6" ht="17.25" x14ac:dyDescent="0.35">
      <c r="A12" s="11" t="s">
        <v>22</v>
      </c>
      <c r="B12" s="12">
        <v>10</v>
      </c>
      <c r="C12" s="12">
        <v>7</v>
      </c>
      <c r="D12" s="12">
        <v>5</v>
      </c>
      <c r="E12" s="12">
        <v>3</v>
      </c>
      <c r="F12" s="12">
        <v>1</v>
      </c>
    </row>
    <row r="13" spans="1:6" ht="17.25" x14ac:dyDescent="0.35">
      <c r="A13" s="11" t="s">
        <v>23</v>
      </c>
      <c r="B13" s="12">
        <v>11</v>
      </c>
      <c r="C13" s="12">
        <v>8</v>
      </c>
      <c r="D13" s="12">
        <v>6</v>
      </c>
      <c r="E13" s="12">
        <v>4</v>
      </c>
      <c r="F13" s="12">
        <v>2</v>
      </c>
    </row>
    <row r="14" spans="1:6" ht="17.25" x14ac:dyDescent="0.35">
      <c r="A14" s="11" t="s">
        <v>24</v>
      </c>
      <c r="B14" s="12">
        <v>12</v>
      </c>
      <c r="C14" s="12">
        <v>9</v>
      </c>
      <c r="D14" s="12">
        <v>6</v>
      </c>
      <c r="E14" s="12">
        <v>4</v>
      </c>
      <c r="F14" s="12">
        <v>2</v>
      </c>
    </row>
    <row r="15" spans="1:6" ht="17.25" x14ac:dyDescent="0.35">
      <c r="A15" s="11" t="s">
        <v>25</v>
      </c>
      <c r="B15" s="12">
        <v>14</v>
      </c>
      <c r="C15" s="12">
        <v>10</v>
      </c>
      <c r="D15" s="12">
        <v>8</v>
      </c>
      <c r="E15" s="12">
        <v>5</v>
      </c>
      <c r="F15" s="12">
        <v>2</v>
      </c>
    </row>
    <row r="16" spans="1:6" ht="17.25" x14ac:dyDescent="0.35">
      <c r="A16" s="11" t="s">
        <v>26</v>
      </c>
      <c r="B16" s="12">
        <v>16</v>
      </c>
      <c r="C16" s="12">
        <v>12</v>
      </c>
      <c r="D16" s="12">
        <v>9</v>
      </c>
      <c r="E16" s="12">
        <v>6</v>
      </c>
      <c r="F16" s="12">
        <v>3</v>
      </c>
    </row>
    <row r="17" spans="1:6" ht="17.25" x14ac:dyDescent="0.35">
      <c r="A17" s="11" t="s">
        <v>27</v>
      </c>
      <c r="B17" s="12">
        <v>18</v>
      </c>
      <c r="C17" s="12">
        <v>13</v>
      </c>
      <c r="D17" s="12">
        <v>10</v>
      </c>
      <c r="E17" s="12">
        <v>6</v>
      </c>
      <c r="F17" s="12">
        <v>3</v>
      </c>
    </row>
    <row r="18" spans="1:6" ht="17.25" x14ac:dyDescent="0.35">
      <c r="A18" s="11" t="s">
        <v>28</v>
      </c>
      <c r="B18" s="12">
        <v>20</v>
      </c>
      <c r="C18" s="12">
        <v>15</v>
      </c>
      <c r="D18" s="12">
        <v>11</v>
      </c>
      <c r="E18" s="12">
        <v>7</v>
      </c>
      <c r="F18" s="12">
        <v>3</v>
      </c>
    </row>
    <row r="20" spans="1:6" ht="21.95" customHeight="1" x14ac:dyDescent="0.25">
      <c r="A20" s="29" t="s">
        <v>29</v>
      </c>
      <c r="B20" s="27"/>
      <c r="C20" s="27"/>
      <c r="D20" s="27"/>
      <c r="E20" s="27"/>
      <c r="F20" s="27"/>
    </row>
  </sheetData>
  <mergeCells count="4">
    <mergeCell ref="A1:B2"/>
    <mergeCell ref="A9:C9"/>
    <mergeCell ref="A20:F20"/>
    <mergeCell ref="C1:C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" customWidth="1"/>
    <col min="2" max="2" width="12" customWidth="1"/>
    <col min="3" max="5" width="7" customWidth="1"/>
    <col min="6" max="6" width="12" customWidth="1"/>
    <col min="7" max="7" width="7" customWidth="1"/>
    <col min="8" max="8" width="12" customWidth="1"/>
    <col min="9" max="9" width="7" customWidth="1"/>
    <col min="10" max="10" width="11" customWidth="1"/>
    <col min="11" max="12" width="7" customWidth="1"/>
    <col min="13" max="13" width="16" customWidth="1"/>
    <col min="14" max="14" width="9" customWidth="1"/>
  </cols>
  <sheetData>
    <row r="1" spans="1:14" ht="21.95" customHeight="1" x14ac:dyDescent="0.25">
      <c r="A1" s="26" t="s">
        <v>30</v>
      </c>
      <c r="B1" s="27"/>
      <c r="C1" s="27"/>
      <c r="D1" s="27"/>
      <c r="E1" s="27"/>
      <c r="F1" s="27"/>
      <c r="G1" s="27"/>
      <c r="H1" s="27"/>
      <c r="I1" s="30" t="s">
        <v>31</v>
      </c>
      <c r="J1" s="27"/>
      <c r="K1" s="27"/>
      <c r="L1" s="27"/>
      <c r="M1" s="27"/>
      <c r="N1" s="27"/>
    </row>
    <row r="2" spans="1:14" ht="14.1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5.0999999999999996" customHeight="1" x14ac:dyDescent="0.25"/>
    <row r="4" spans="1:14" ht="30" customHeight="1" x14ac:dyDescent="0.25">
      <c r="A4" s="28" t="s">
        <v>32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6" spans="1:14" ht="30" customHeight="1" x14ac:dyDescent="0.25">
      <c r="A6" s="13" t="s">
        <v>33</v>
      </c>
      <c r="B6" s="13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39</v>
      </c>
      <c r="H6" s="13" t="s">
        <v>40</v>
      </c>
      <c r="I6" s="13" t="s">
        <v>41</v>
      </c>
      <c r="J6" s="13" t="s">
        <v>42</v>
      </c>
      <c r="K6" s="13" t="s">
        <v>43</v>
      </c>
      <c r="L6" s="13" t="s">
        <v>44</v>
      </c>
      <c r="M6" s="13" t="s">
        <v>45</v>
      </c>
      <c r="N6" s="13" t="s">
        <v>46</v>
      </c>
    </row>
    <row r="7" spans="1:14" ht="17.25" x14ac:dyDescent="0.25">
      <c r="A7" s="6"/>
      <c r="B7" s="14"/>
      <c r="C7" s="15"/>
      <c r="D7" s="16"/>
      <c r="E7" s="12" t="str">
        <f t="shared" ref="E7:E36" si="0">IF(OR(C7="",D7="",N(C7)=0),"",ROUND(D7/C7,2))</f>
        <v/>
      </c>
      <c r="F7" s="14"/>
      <c r="G7" s="15"/>
      <c r="H7" s="17" t="str">
        <f>IF(OR(A7="",B7=""),"",IF(COUNTIFS(計算!$C$7:$C$16,"&lt;="&amp;設定!$B$7,計算!$C$7:$C$16,"&lt;&gt;")=0,"（まだ付与なし）",INDEX(計算!$C$7:$C$16,COUNTIFS(計算!$C$7:$C$16,"&lt;="&amp;設定!$B$7,計算!$C$7:$C$16,"&lt;&gt;"))))</f>
        <v/>
      </c>
      <c r="I7" s="12" t="str">
        <f ca="1">IF(OR(A7="",B7="",COUNTIFS(計算!$C$7:$C$16,"&lt;="&amp;設定!$B$7,計算!$C$7:$C$16,"&lt;&gt;")=0),"",INDEX(計算!$D$7:$D$16,COUNTIFS(計算!$C$7:$C$16,"&lt;="&amp;設定!$B$7,計算!$C$7:$C$16,"&lt;&gt;")))</f>
        <v/>
      </c>
      <c r="J7" s="12" t="str">
        <f ca="1">IF(OR(A7="",B7="",COUNTIFS(計算!$C$7:$C$16,"&lt;="&amp;設定!$B$7,計算!$C$7:$C$16,"&lt;&gt;")=0),"",INDEX(計算!$F$7:$F$16,COUNTIFS(計算!$C$7:$C$16,"&lt;="&amp;設定!$B$7,計算!$C$7:$C$16,"&lt;&gt;")))</f>
        <v/>
      </c>
      <c r="K7" s="12" t="str">
        <f ca="1">IF(OR(A7="",B7="",COUNTIFS(計算!$C$7:$C$16,"&lt;="&amp;設定!$B$7,計算!$C$7:$C$16,"&lt;&gt;")=0),"",INDEX(計算!$E$7:$E$16,COUNTIFS(計算!$C$7:$C$16,"&lt;="&amp;設定!$B$7,計算!$C$7:$C$16,"&lt;&gt;")))</f>
        <v/>
      </c>
      <c r="L7" s="12" t="str">
        <f t="shared" ref="L7:L36" ca="1" si="1">IF(I7="","",J7+I7-K7)</f>
        <v/>
      </c>
      <c r="M7" s="12" t="str">
        <f ca="1">IF(OR(A7="",B7="",COUNTIFS(計算!$C$7:$C$16,"&lt;="&amp;設定!$B$7,計算!$C$7:$C$16,"&lt;&gt;")=0),"",INDEX(計算!$J$7:$J$16,COUNTIFS(計算!$C$7:$C$16,"&lt;="&amp;設定!$B$7,計算!$C$7:$C$16,"&lt;&gt;")))</f>
        <v/>
      </c>
      <c r="N7" s="12" t="str">
        <f ca="1">IF(OR(A7="",B7="",COUNTIFS(計算!$C$7:$C$16,"&lt;="&amp;設定!$B$7,計算!$C$7:$C$16,"&lt;&gt;")=0),"",INDEX(計算!$I$7:$I$16,COUNTIFS(計算!$C$7:$C$16,"&lt;="&amp;設定!$B$7,計算!$C$7:$C$16,"&lt;&gt;")))</f>
        <v/>
      </c>
    </row>
    <row r="8" spans="1:14" ht="17.25" x14ac:dyDescent="0.25">
      <c r="A8" s="6"/>
      <c r="B8" s="14"/>
      <c r="C8" s="15"/>
      <c r="D8" s="16"/>
      <c r="E8" s="12" t="str">
        <f t="shared" si="0"/>
        <v/>
      </c>
      <c r="F8" s="14"/>
      <c r="G8" s="15"/>
      <c r="H8" s="17" t="str">
        <f>IF(OR(A8="",B8=""),"",IF(COUNTIFS(計算!$C$17:$C$26,"&lt;="&amp;設定!$B$7,計算!$C$17:$C$26,"&lt;&gt;")=0,"（まだ付与なし）",INDEX(計算!$C$17:$C$26,COUNTIFS(計算!$C$17:$C$26,"&lt;="&amp;設定!$B$7,計算!$C$17:$C$26,"&lt;&gt;"))))</f>
        <v/>
      </c>
      <c r="I8" s="12" t="str">
        <f ca="1">IF(OR(A8="",B8="",COUNTIFS(計算!$C$17:$C$26,"&lt;="&amp;設定!$B$7,計算!$C$17:$C$26,"&lt;&gt;")=0),"",INDEX(計算!$D$17:$D$26,COUNTIFS(計算!$C$17:$C$26,"&lt;="&amp;設定!$B$7,計算!$C$17:$C$26,"&lt;&gt;")))</f>
        <v/>
      </c>
      <c r="J8" s="12" t="str">
        <f ca="1">IF(OR(A8="",B8="",COUNTIFS(計算!$C$17:$C$26,"&lt;="&amp;設定!$B$7,計算!$C$17:$C$26,"&lt;&gt;")=0),"",INDEX(計算!$F$17:$F$26,COUNTIFS(計算!$C$17:$C$26,"&lt;="&amp;設定!$B$7,計算!$C$17:$C$26,"&lt;&gt;")))</f>
        <v/>
      </c>
      <c r="K8" s="12" t="str">
        <f ca="1">IF(OR(A8="",B8="",COUNTIFS(計算!$C$17:$C$26,"&lt;="&amp;設定!$B$7,計算!$C$17:$C$26,"&lt;&gt;")=0),"",INDEX(計算!$E$17:$E$26,COUNTIFS(計算!$C$17:$C$26,"&lt;="&amp;設定!$B$7,計算!$C$17:$C$26,"&lt;&gt;")))</f>
        <v/>
      </c>
      <c r="L8" s="12" t="str">
        <f t="shared" ca="1" si="1"/>
        <v/>
      </c>
      <c r="M8" s="12" t="str">
        <f ca="1">IF(OR(A8="",B8="",COUNTIFS(計算!$C$17:$C$26,"&lt;="&amp;設定!$B$7,計算!$C$17:$C$26,"&lt;&gt;")=0),"",INDEX(計算!$J$17:$J$26,COUNTIFS(計算!$C$17:$C$26,"&lt;="&amp;設定!$B$7,計算!$C$17:$C$26,"&lt;&gt;")))</f>
        <v/>
      </c>
      <c r="N8" s="12" t="str">
        <f ca="1">IF(OR(A8="",B8="",COUNTIFS(計算!$C$17:$C$26,"&lt;="&amp;設定!$B$7,計算!$C$17:$C$26,"&lt;&gt;")=0),"",INDEX(計算!$I$17:$I$26,COUNTIFS(計算!$C$17:$C$26,"&lt;="&amp;設定!$B$7,計算!$C$17:$C$26,"&lt;&gt;")))</f>
        <v/>
      </c>
    </row>
    <row r="9" spans="1:14" ht="17.25" x14ac:dyDescent="0.25">
      <c r="A9" s="6"/>
      <c r="B9" s="14"/>
      <c r="C9" s="15"/>
      <c r="D9" s="16"/>
      <c r="E9" s="12" t="str">
        <f t="shared" si="0"/>
        <v/>
      </c>
      <c r="F9" s="14"/>
      <c r="G9" s="15"/>
      <c r="H9" s="17" t="str">
        <f>IF(OR(A9="",B9=""),"",IF(COUNTIFS(計算!$C$27:$C$36,"&lt;="&amp;設定!$B$7,計算!$C$27:$C$36,"&lt;&gt;")=0,"（まだ付与なし）",INDEX(計算!$C$27:$C$36,COUNTIFS(計算!$C$27:$C$36,"&lt;="&amp;設定!$B$7,計算!$C$27:$C$36,"&lt;&gt;"))))</f>
        <v/>
      </c>
      <c r="I9" s="12" t="str">
        <f ca="1">IF(OR(A9="",B9="",COUNTIFS(計算!$C$27:$C$36,"&lt;="&amp;設定!$B$7,計算!$C$27:$C$36,"&lt;&gt;")=0),"",INDEX(計算!$D$27:$D$36,COUNTIFS(計算!$C$27:$C$36,"&lt;="&amp;設定!$B$7,計算!$C$27:$C$36,"&lt;&gt;")))</f>
        <v/>
      </c>
      <c r="J9" s="12" t="str">
        <f ca="1">IF(OR(A9="",B9="",COUNTIFS(計算!$C$27:$C$36,"&lt;="&amp;設定!$B$7,計算!$C$27:$C$36,"&lt;&gt;")=0),"",INDEX(計算!$F$27:$F$36,COUNTIFS(計算!$C$27:$C$36,"&lt;="&amp;設定!$B$7,計算!$C$27:$C$36,"&lt;&gt;")))</f>
        <v/>
      </c>
      <c r="K9" s="12" t="str">
        <f ca="1">IF(OR(A9="",B9="",COUNTIFS(計算!$C$27:$C$36,"&lt;="&amp;設定!$B$7,計算!$C$27:$C$36,"&lt;&gt;")=0),"",INDEX(計算!$E$27:$E$36,COUNTIFS(計算!$C$27:$C$36,"&lt;="&amp;設定!$B$7,計算!$C$27:$C$36,"&lt;&gt;")))</f>
        <v/>
      </c>
      <c r="L9" s="12" t="str">
        <f t="shared" ca="1" si="1"/>
        <v/>
      </c>
      <c r="M9" s="12" t="str">
        <f ca="1">IF(OR(A9="",B9="",COUNTIFS(計算!$C$27:$C$36,"&lt;="&amp;設定!$B$7,計算!$C$27:$C$36,"&lt;&gt;")=0),"",INDEX(計算!$J$27:$J$36,COUNTIFS(計算!$C$27:$C$36,"&lt;="&amp;設定!$B$7,計算!$C$27:$C$36,"&lt;&gt;")))</f>
        <v/>
      </c>
      <c r="N9" s="12" t="str">
        <f ca="1">IF(OR(A9="",B9="",COUNTIFS(計算!$C$27:$C$36,"&lt;="&amp;設定!$B$7,計算!$C$27:$C$36,"&lt;&gt;")=0),"",INDEX(計算!$I$27:$I$36,COUNTIFS(計算!$C$27:$C$36,"&lt;="&amp;設定!$B$7,計算!$C$27:$C$36,"&lt;&gt;")))</f>
        <v/>
      </c>
    </row>
    <row r="10" spans="1:14" ht="17.25" x14ac:dyDescent="0.25">
      <c r="A10" s="6"/>
      <c r="B10" s="14"/>
      <c r="C10" s="15"/>
      <c r="D10" s="16"/>
      <c r="E10" s="12" t="str">
        <f t="shared" si="0"/>
        <v/>
      </c>
      <c r="F10" s="14"/>
      <c r="G10" s="15"/>
      <c r="H10" s="17" t="str">
        <f>IF(OR(A10="",B10=""),"",IF(COUNTIFS(計算!$C$37:$C$46,"&lt;="&amp;設定!$B$7,計算!$C$37:$C$46,"&lt;&gt;")=0,"（まだ付与なし）",INDEX(計算!$C$37:$C$46,COUNTIFS(計算!$C$37:$C$46,"&lt;="&amp;設定!$B$7,計算!$C$37:$C$46,"&lt;&gt;"))))</f>
        <v/>
      </c>
      <c r="I10" s="12" t="str">
        <f ca="1">IF(OR(A10="",B10="",COUNTIFS(計算!$C$37:$C$46,"&lt;="&amp;設定!$B$7,計算!$C$37:$C$46,"&lt;&gt;")=0),"",INDEX(計算!$D$37:$D$46,COUNTIFS(計算!$C$37:$C$46,"&lt;="&amp;設定!$B$7,計算!$C$37:$C$46,"&lt;&gt;")))</f>
        <v/>
      </c>
      <c r="J10" s="12" t="str">
        <f ca="1">IF(OR(A10="",B10="",COUNTIFS(計算!$C$37:$C$46,"&lt;="&amp;設定!$B$7,計算!$C$37:$C$46,"&lt;&gt;")=0),"",INDEX(計算!$F$37:$F$46,COUNTIFS(計算!$C$37:$C$46,"&lt;="&amp;設定!$B$7,計算!$C$37:$C$46,"&lt;&gt;")))</f>
        <v/>
      </c>
      <c r="K10" s="12" t="str">
        <f ca="1">IF(OR(A10="",B10="",COUNTIFS(計算!$C$37:$C$46,"&lt;="&amp;設定!$B$7,計算!$C$37:$C$46,"&lt;&gt;")=0),"",INDEX(計算!$E$37:$E$46,COUNTIFS(計算!$C$37:$C$46,"&lt;="&amp;設定!$B$7,計算!$C$37:$C$46,"&lt;&gt;")))</f>
        <v/>
      </c>
      <c r="L10" s="12" t="str">
        <f t="shared" ca="1" si="1"/>
        <v/>
      </c>
      <c r="M10" s="12" t="str">
        <f ca="1">IF(OR(A10="",B10="",COUNTIFS(計算!$C$37:$C$46,"&lt;="&amp;設定!$B$7,計算!$C$37:$C$46,"&lt;&gt;")=0),"",INDEX(計算!$J$37:$J$46,COUNTIFS(計算!$C$37:$C$46,"&lt;="&amp;設定!$B$7,計算!$C$37:$C$46,"&lt;&gt;")))</f>
        <v/>
      </c>
      <c r="N10" s="12" t="str">
        <f ca="1">IF(OR(A10="",B10="",COUNTIFS(計算!$C$37:$C$46,"&lt;="&amp;設定!$B$7,計算!$C$37:$C$46,"&lt;&gt;")=0),"",INDEX(計算!$I$37:$I$46,COUNTIFS(計算!$C$37:$C$46,"&lt;="&amp;設定!$B$7,計算!$C$37:$C$46,"&lt;&gt;")))</f>
        <v/>
      </c>
    </row>
    <row r="11" spans="1:14" ht="17.25" x14ac:dyDescent="0.25">
      <c r="A11" s="6"/>
      <c r="B11" s="14"/>
      <c r="C11" s="15"/>
      <c r="D11" s="16"/>
      <c r="E11" s="12" t="str">
        <f t="shared" si="0"/>
        <v/>
      </c>
      <c r="F11" s="14"/>
      <c r="G11" s="15"/>
      <c r="H11" s="17" t="str">
        <f>IF(OR(A11="",B11=""),"",IF(COUNTIFS(計算!$C$47:$C$56,"&lt;="&amp;設定!$B$7,計算!$C$47:$C$56,"&lt;&gt;")=0,"（まだ付与なし）",INDEX(計算!$C$47:$C$56,COUNTIFS(計算!$C$47:$C$56,"&lt;="&amp;設定!$B$7,計算!$C$47:$C$56,"&lt;&gt;"))))</f>
        <v/>
      </c>
      <c r="I11" s="12" t="str">
        <f ca="1">IF(OR(A11="",B11="",COUNTIFS(計算!$C$47:$C$56,"&lt;="&amp;設定!$B$7,計算!$C$47:$C$56,"&lt;&gt;")=0),"",INDEX(計算!$D$47:$D$56,COUNTIFS(計算!$C$47:$C$56,"&lt;="&amp;設定!$B$7,計算!$C$47:$C$56,"&lt;&gt;")))</f>
        <v/>
      </c>
      <c r="J11" s="12" t="str">
        <f ca="1">IF(OR(A11="",B11="",COUNTIFS(計算!$C$47:$C$56,"&lt;="&amp;設定!$B$7,計算!$C$47:$C$56,"&lt;&gt;")=0),"",INDEX(計算!$F$47:$F$56,COUNTIFS(計算!$C$47:$C$56,"&lt;="&amp;設定!$B$7,計算!$C$47:$C$56,"&lt;&gt;")))</f>
        <v/>
      </c>
      <c r="K11" s="12" t="str">
        <f ca="1">IF(OR(A11="",B11="",COUNTIFS(計算!$C$47:$C$56,"&lt;="&amp;設定!$B$7,計算!$C$47:$C$56,"&lt;&gt;")=0),"",INDEX(計算!$E$47:$E$56,COUNTIFS(計算!$C$47:$C$56,"&lt;="&amp;設定!$B$7,計算!$C$47:$C$56,"&lt;&gt;")))</f>
        <v/>
      </c>
      <c r="L11" s="12" t="str">
        <f t="shared" ca="1" si="1"/>
        <v/>
      </c>
      <c r="M11" s="12" t="str">
        <f ca="1">IF(OR(A11="",B11="",COUNTIFS(計算!$C$47:$C$56,"&lt;="&amp;設定!$B$7,計算!$C$47:$C$56,"&lt;&gt;")=0),"",INDEX(計算!$J$47:$J$56,COUNTIFS(計算!$C$47:$C$56,"&lt;="&amp;設定!$B$7,計算!$C$47:$C$56,"&lt;&gt;")))</f>
        <v/>
      </c>
      <c r="N11" s="12" t="str">
        <f ca="1">IF(OR(A11="",B11="",COUNTIFS(計算!$C$47:$C$56,"&lt;="&amp;設定!$B$7,計算!$C$47:$C$56,"&lt;&gt;")=0),"",INDEX(計算!$I$47:$I$56,COUNTIFS(計算!$C$47:$C$56,"&lt;="&amp;設定!$B$7,計算!$C$47:$C$56,"&lt;&gt;")))</f>
        <v/>
      </c>
    </row>
    <row r="12" spans="1:14" ht="17.25" x14ac:dyDescent="0.25">
      <c r="A12" s="6"/>
      <c r="B12" s="14"/>
      <c r="C12" s="15"/>
      <c r="D12" s="16"/>
      <c r="E12" s="12" t="str">
        <f t="shared" si="0"/>
        <v/>
      </c>
      <c r="F12" s="14"/>
      <c r="G12" s="15"/>
      <c r="H12" s="17" t="str">
        <f>IF(OR(A12="",B12=""),"",IF(COUNTIFS(計算!$C$57:$C$66,"&lt;="&amp;設定!$B$7,計算!$C$57:$C$66,"&lt;&gt;")=0,"（まだ付与なし）",INDEX(計算!$C$57:$C$66,COUNTIFS(計算!$C$57:$C$66,"&lt;="&amp;設定!$B$7,計算!$C$57:$C$66,"&lt;&gt;"))))</f>
        <v/>
      </c>
      <c r="I12" s="12" t="str">
        <f ca="1">IF(OR(A12="",B12="",COUNTIFS(計算!$C$57:$C$66,"&lt;="&amp;設定!$B$7,計算!$C$57:$C$66,"&lt;&gt;")=0),"",INDEX(計算!$D$57:$D$66,COUNTIFS(計算!$C$57:$C$66,"&lt;="&amp;設定!$B$7,計算!$C$57:$C$66,"&lt;&gt;")))</f>
        <v/>
      </c>
      <c r="J12" s="12" t="str">
        <f ca="1">IF(OR(A12="",B12="",COUNTIFS(計算!$C$57:$C$66,"&lt;="&amp;設定!$B$7,計算!$C$57:$C$66,"&lt;&gt;")=0),"",INDEX(計算!$F$57:$F$66,COUNTIFS(計算!$C$57:$C$66,"&lt;="&amp;設定!$B$7,計算!$C$57:$C$66,"&lt;&gt;")))</f>
        <v/>
      </c>
      <c r="K12" s="12" t="str">
        <f ca="1">IF(OR(A12="",B12="",COUNTIFS(計算!$C$57:$C$66,"&lt;="&amp;設定!$B$7,計算!$C$57:$C$66,"&lt;&gt;")=0),"",INDEX(計算!$E$57:$E$66,COUNTIFS(計算!$C$57:$C$66,"&lt;="&amp;設定!$B$7,計算!$C$57:$C$66,"&lt;&gt;")))</f>
        <v/>
      </c>
      <c r="L12" s="12" t="str">
        <f t="shared" ca="1" si="1"/>
        <v/>
      </c>
      <c r="M12" s="12" t="str">
        <f ca="1">IF(OR(A12="",B12="",COUNTIFS(計算!$C$57:$C$66,"&lt;="&amp;設定!$B$7,計算!$C$57:$C$66,"&lt;&gt;")=0),"",INDEX(計算!$J$57:$J$66,COUNTIFS(計算!$C$57:$C$66,"&lt;="&amp;設定!$B$7,計算!$C$57:$C$66,"&lt;&gt;")))</f>
        <v/>
      </c>
      <c r="N12" s="12" t="str">
        <f ca="1">IF(OR(A12="",B12="",COUNTIFS(計算!$C$57:$C$66,"&lt;="&amp;設定!$B$7,計算!$C$57:$C$66,"&lt;&gt;")=0),"",INDEX(計算!$I$57:$I$66,COUNTIFS(計算!$C$57:$C$66,"&lt;="&amp;設定!$B$7,計算!$C$57:$C$66,"&lt;&gt;")))</f>
        <v/>
      </c>
    </row>
    <row r="13" spans="1:14" ht="17.25" x14ac:dyDescent="0.25">
      <c r="A13" s="6"/>
      <c r="B13" s="14"/>
      <c r="C13" s="15"/>
      <c r="D13" s="16"/>
      <c r="E13" s="12" t="str">
        <f t="shared" si="0"/>
        <v/>
      </c>
      <c r="F13" s="14"/>
      <c r="G13" s="15"/>
      <c r="H13" s="17" t="str">
        <f>IF(OR(A13="",B13=""),"",IF(COUNTIFS(計算!$C$67:$C$76,"&lt;="&amp;設定!$B$7,計算!$C$67:$C$76,"&lt;&gt;")=0,"（まだ付与なし）",INDEX(計算!$C$67:$C$76,COUNTIFS(計算!$C$67:$C$76,"&lt;="&amp;設定!$B$7,計算!$C$67:$C$76,"&lt;&gt;"))))</f>
        <v/>
      </c>
      <c r="I13" s="12" t="str">
        <f ca="1">IF(OR(A13="",B13="",COUNTIFS(計算!$C$67:$C$76,"&lt;="&amp;設定!$B$7,計算!$C$67:$C$76,"&lt;&gt;")=0),"",INDEX(計算!$D$67:$D$76,COUNTIFS(計算!$C$67:$C$76,"&lt;="&amp;設定!$B$7,計算!$C$67:$C$76,"&lt;&gt;")))</f>
        <v/>
      </c>
      <c r="J13" s="12" t="str">
        <f ca="1">IF(OR(A13="",B13="",COUNTIFS(計算!$C$67:$C$76,"&lt;="&amp;設定!$B$7,計算!$C$67:$C$76,"&lt;&gt;")=0),"",INDEX(計算!$F$67:$F$76,COUNTIFS(計算!$C$67:$C$76,"&lt;="&amp;設定!$B$7,計算!$C$67:$C$76,"&lt;&gt;")))</f>
        <v/>
      </c>
      <c r="K13" s="12" t="str">
        <f ca="1">IF(OR(A13="",B13="",COUNTIFS(計算!$C$67:$C$76,"&lt;="&amp;設定!$B$7,計算!$C$67:$C$76,"&lt;&gt;")=0),"",INDEX(計算!$E$67:$E$76,COUNTIFS(計算!$C$67:$C$76,"&lt;="&amp;設定!$B$7,計算!$C$67:$C$76,"&lt;&gt;")))</f>
        <v/>
      </c>
      <c r="L13" s="12" t="str">
        <f t="shared" ca="1" si="1"/>
        <v/>
      </c>
      <c r="M13" s="12" t="str">
        <f ca="1">IF(OR(A13="",B13="",COUNTIFS(計算!$C$67:$C$76,"&lt;="&amp;設定!$B$7,計算!$C$67:$C$76,"&lt;&gt;")=0),"",INDEX(計算!$J$67:$J$76,COUNTIFS(計算!$C$67:$C$76,"&lt;="&amp;設定!$B$7,計算!$C$67:$C$76,"&lt;&gt;")))</f>
        <v/>
      </c>
      <c r="N13" s="12" t="str">
        <f ca="1">IF(OR(A13="",B13="",COUNTIFS(計算!$C$67:$C$76,"&lt;="&amp;設定!$B$7,計算!$C$67:$C$76,"&lt;&gt;")=0),"",INDEX(計算!$I$67:$I$76,COUNTIFS(計算!$C$67:$C$76,"&lt;="&amp;設定!$B$7,計算!$C$67:$C$76,"&lt;&gt;")))</f>
        <v/>
      </c>
    </row>
    <row r="14" spans="1:14" ht="17.25" x14ac:dyDescent="0.25">
      <c r="A14" s="6"/>
      <c r="B14" s="14"/>
      <c r="C14" s="15"/>
      <c r="D14" s="16"/>
      <c r="E14" s="12" t="str">
        <f t="shared" si="0"/>
        <v/>
      </c>
      <c r="F14" s="14"/>
      <c r="G14" s="15"/>
      <c r="H14" s="17" t="str">
        <f>IF(OR(A14="",B14=""),"",IF(COUNTIFS(計算!$C$77:$C$86,"&lt;="&amp;設定!$B$7,計算!$C$77:$C$86,"&lt;&gt;")=0,"（まだ付与なし）",INDEX(計算!$C$77:$C$86,COUNTIFS(計算!$C$77:$C$86,"&lt;="&amp;設定!$B$7,計算!$C$77:$C$86,"&lt;&gt;"))))</f>
        <v/>
      </c>
      <c r="I14" s="12" t="str">
        <f ca="1">IF(OR(A14="",B14="",COUNTIFS(計算!$C$77:$C$86,"&lt;="&amp;設定!$B$7,計算!$C$77:$C$86,"&lt;&gt;")=0),"",INDEX(計算!$D$77:$D$86,COUNTIFS(計算!$C$77:$C$86,"&lt;="&amp;設定!$B$7,計算!$C$77:$C$86,"&lt;&gt;")))</f>
        <v/>
      </c>
      <c r="J14" s="12" t="str">
        <f ca="1">IF(OR(A14="",B14="",COUNTIFS(計算!$C$77:$C$86,"&lt;="&amp;設定!$B$7,計算!$C$77:$C$86,"&lt;&gt;")=0),"",INDEX(計算!$F$77:$F$86,COUNTIFS(計算!$C$77:$C$86,"&lt;="&amp;設定!$B$7,計算!$C$77:$C$86,"&lt;&gt;")))</f>
        <v/>
      </c>
      <c r="K14" s="12" t="str">
        <f ca="1">IF(OR(A14="",B14="",COUNTIFS(計算!$C$77:$C$86,"&lt;="&amp;設定!$B$7,計算!$C$77:$C$86,"&lt;&gt;")=0),"",INDEX(計算!$E$77:$E$86,COUNTIFS(計算!$C$77:$C$86,"&lt;="&amp;設定!$B$7,計算!$C$77:$C$86,"&lt;&gt;")))</f>
        <v/>
      </c>
      <c r="L14" s="12" t="str">
        <f t="shared" ca="1" si="1"/>
        <v/>
      </c>
      <c r="M14" s="12" t="str">
        <f ca="1">IF(OR(A14="",B14="",COUNTIFS(計算!$C$77:$C$86,"&lt;="&amp;設定!$B$7,計算!$C$77:$C$86,"&lt;&gt;")=0),"",INDEX(計算!$J$77:$J$86,COUNTIFS(計算!$C$77:$C$86,"&lt;="&amp;設定!$B$7,計算!$C$77:$C$86,"&lt;&gt;")))</f>
        <v/>
      </c>
      <c r="N14" s="12" t="str">
        <f ca="1">IF(OR(A14="",B14="",COUNTIFS(計算!$C$77:$C$86,"&lt;="&amp;設定!$B$7,計算!$C$77:$C$86,"&lt;&gt;")=0),"",INDEX(計算!$I$77:$I$86,COUNTIFS(計算!$C$77:$C$86,"&lt;="&amp;設定!$B$7,計算!$C$77:$C$86,"&lt;&gt;")))</f>
        <v/>
      </c>
    </row>
    <row r="15" spans="1:14" ht="17.25" x14ac:dyDescent="0.25">
      <c r="A15" s="6"/>
      <c r="B15" s="14"/>
      <c r="C15" s="15"/>
      <c r="D15" s="16"/>
      <c r="E15" s="12" t="str">
        <f t="shared" si="0"/>
        <v/>
      </c>
      <c r="F15" s="14"/>
      <c r="G15" s="15"/>
      <c r="H15" s="17" t="str">
        <f>IF(OR(A15="",B15=""),"",IF(COUNTIFS(計算!$C$87:$C$96,"&lt;="&amp;設定!$B$7,計算!$C$87:$C$96,"&lt;&gt;")=0,"（まだ付与なし）",INDEX(計算!$C$87:$C$96,COUNTIFS(計算!$C$87:$C$96,"&lt;="&amp;設定!$B$7,計算!$C$87:$C$96,"&lt;&gt;"))))</f>
        <v/>
      </c>
      <c r="I15" s="12" t="str">
        <f ca="1">IF(OR(A15="",B15="",COUNTIFS(計算!$C$87:$C$96,"&lt;="&amp;設定!$B$7,計算!$C$87:$C$96,"&lt;&gt;")=0),"",INDEX(計算!$D$87:$D$96,COUNTIFS(計算!$C$87:$C$96,"&lt;="&amp;設定!$B$7,計算!$C$87:$C$96,"&lt;&gt;")))</f>
        <v/>
      </c>
      <c r="J15" s="12" t="str">
        <f ca="1">IF(OR(A15="",B15="",COUNTIFS(計算!$C$87:$C$96,"&lt;="&amp;設定!$B$7,計算!$C$87:$C$96,"&lt;&gt;")=0),"",INDEX(計算!$F$87:$F$96,COUNTIFS(計算!$C$87:$C$96,"&lt;="&amp;設定!$B$7,計算!$C$87:$C$96,"&lt;&gt;")))</f>
        <v/>
      </c>
      <c r="K15" s="12" t="str">
        <f ca="1">IF(OR(A15="",B15="",COUNTIFS(計算!$C$87:$C$96,"&lt;="&amp;設定!$B$7,計算!$C$87:$C$96,"&lt;&gt;")=0),"",INDEX(計算!$E$87:$E$96,COUNTIFS(計算!$C$87:$C$96,"&lt;="&amp;設定!$B$7,計算!$C$87:$C$96,"&lt;&gt;")))</f>
        <v/>
      </c>
      <c r="L15" s="12" t="str">
        <f t="shared" ca="1" si="1"/>
        <v/>
      </c>
      <c r="M15" s="12" t="str">
        <f ca="1">IF(OR(A15="",B15="",COUNTIFS(計算!$C$87:$C$96,"&lt;="&amp;設定!$B$7,計算!$C$87:$C$96,"&lt;&gt;")=0),"",INDEX(計算!$J$87:$J$96,COUNTIFS(計算!$C$87:$C$96,"&lt;="&amp;設定!$B$7,計算!$C$87:$C$96,"&lt;&gt;")))</f>
        <v/>
      </c>
      <c r="N15" s="12" t="str">
        <f ca="1">IF(OR(A15="",B15="",COUNTIFS(計算!$C$87:$C$96,"&lt;="&amp;設定!$B$7,計算!$C$87:$C$96,"&lt;&gt;")=0),"",INDEX(計算!$I$87:$I$96,COUNTIFS(計算!$C$87:$C$96,"&lt;="&amp;設定!$B$7,計算!$C$87:$C$96,"&lt;&gt;")))</f>
        <v/>
      </c>
    </row>
    <row r="16" spans="1:14" ht="17.25" x14ac:dyDescent="0.25">
      <c r="A16" s="6"/>
      <c r="B16" s="14"/>
      <c r="C16" s="15"/>
      <c r="D16" s="16"/>
      <c r="E16" s="12" t="str">
        <f t="shared" si="0"/>
        <v/>
      </c>
      <c r="F16" s="14"/>
      <c r="G16" s="15"/>
      <c r="H16" s="17" t="str">
        <f>IF(OR(A16="",B16=""),"",IF(COUNTIFS(計算!$C$97:$C$106,"&lt;="&amp;設定!$B$7,計算!$C$97:$C$106,"&lt;&gt;")=0,"（まだ付与なし）",INDEX(計算!$C$97:$C$106,COUNTIFS(計算!$C$97:$C$106,"&lt;="&amp;設定!$B$7,計算!$C$97:$C$106,"&lt;&gt;"))))</f>
        <v/>
      </c>
      <c r="I16" s="12" t="str">
        <f ca="1">IF(OR(A16="",B16="",COUNTIFS(計算!$C$97:$C$106,"&lt;="&amp;設定!$B$7,計算!$C$97:$C$106,"&lt;&gt;")=0),"",INDEX(計算!$D$97:$D$106,COUNTIFS(計算!$C$97:$C$106,"&lt;="&amp;設定!$B$7,計算!$C$97:$C$106,"&lt;&gt;")))</f>
        <v/>
      </c>
      <c r="J16" s="12" t="str">
        <f ca="1">IF(OR(A16="",B16="",COUNTIFS(計算!$C$97:$C$106,"&lt;="&amp;設定!$B$7,計算!$C$97:$C$106,"&lt;&gt;")=0),"",INDEX(計算!$F$97:$F$106,COUNTIFS(計算!$C$97:$C$106,"&lt;="&amp;設定!$B$7,計算!$C$97:$C$106,"&lt;&gt;")))</f>
        <v/>
      </c>
      <c r="K16" s="12" t="str">
        <f ca="1">IF(OR(A16="",B16="",COUNTIFS(計算!$C$97:$C$106,"&lt;="&amp;設定!$B$7,計算!$C$97:$C$106,"&lt;&gt;")=0),"",INDEX(計算!$E$97:$E$106,COUNTIFS(計算!$C$97:$C$106,"&lt;="&amp;設定!$B$7,計算!$C$97:$C$106,"&lt;&gt;")))</f>
        <v/>
      </c>
      <c r="L16" s="12" t="str">
        <f t="shared" ca="1" si="1"/>
        <v/>
      </c>
      <c r="M16" s="12" t="str">
        <f ca="1">IF(OR(A16="",B16="",COUNTIFS(計算!$C$97:$C$106,"&lt;="&amp;設定!$B$7,計算!$C$97:$C$106,"&lt;&gt;")=0),"",INDEX(計算!$J$97:$J$106,COUNTIFS(計算!$C$97:$C$106,"&lt;="&amp;設定!$B$7,計算!$C$97:$C$106,"&lt;&gt;")))</f>
        <v/>
      </c>
      <c r="N16" s="12" t="str">
        <f ca="1">IF(OR(A16="",B16="",COUNTIFS(計算!$C$97:$C$106,"&lt;="&amp;設定!$B$7,計算!$C$97:$C$106,"&lt;&gt;")=0),"",INDEX(計算!$I$97:$I$106,COUNTIFS(計算!$C$97:$C$106,"&lt;="&amp;設定!$B$7,計算!$C$97:$C$106,"&lt;&gt;")))</f>
        <v/>
      </c>
    </row>
    <row r="17" spans="1:14" ht="17.25" x14ac:dyDescent="0.25">
      <c r="A17" s="6"/>
      <c r="B17" s="14"/>
      <c r="C17" s="15"/>
      <c r="D17" s="16"/>
      <c r="E17" s="12" t="str">
        <f t="shared" si="0"/>
        <v/>
      </c>
      <c r="F17" s="14"/>
      <c r="G17" s="15"/>
      <c r="H17" s="17" t="str">
        <f>IF(OR(A17="",B17=""),"",IF(COUNTIFS(計算!$C$107:$C$116,"&lt;="&amp;設定!$B$7,計算!$C$107:$C$116,"&lt;&gt;")=0,"（まだ付与なし）",INDEX(計算!$C$107:$C$116,COUNTIFS(計算!$C$107:$C$116,"&lt;="&amp;設定!$B$7,計算!$C$107:$C$116,"&lt;&gt;"))))</f>
        <v/>
      </c>
      <c r="I17" s="12" t="str">
        <f ca="1">IF(OR(A17="",B17="",COUNTIFS(計算!$C$107:$C$116,"&lt;="&amp;設定!$B$7,計算!$C$107:$C$116,"&lt;&gt;")=0),"",INDEX(計算!$D$107:$D$116,COUNTIFS(計算!$C$107:$C$116,"&lt;="&amp;設定!$B$7,計算!$C$107:$C$116,"&lt;&gt;")))</f>
        <v/>
      </c>
      <c r="J17" s="12" t="str">
        <f ca="1">IF(OR(A17="",B17="",COUNTIFS(計算!$C$107:$C$116,"&lt;="&amp;設定!$B$7,計算!$C$107:$C$116,"&lt;&gt;")=0),"",INDEX(計算!$F$107:$F$116,COUNTIFS(計算!$C$107:$C$116,"&lt;="&amp;設定!$B$7,計算!$C$107:$C$116,"&lt;&gt;")))</f>
        <v/>
      </c>
      <c r="K17" s="12" t="str">
        <f ca="1">IF(OR(A17="",B17="",COUNTIFS(計算!$C$107:$C$116,"&lt;="&amp;設定!$B$7,計算!$C$107:$C$116,"&lt;&gt;")=0),"",INDEX(計算!$E$107:$E$116,COUNTIFS(計算!$C$107:$C$116,"&lt;="&amp;設定!$B$7,計算!$C$107:$C$116,"&lt;&gt;")))</f>
        <v/>
      </c>
      <c r="L17" s="12" t="str">
        <f t="shared" ca="1" si="1"/>
        <v/>
      </c>
      <c r="M17" s="12" t="str">
        <f ca="1">IF(OR(A17="",B17="",COUNTIFS(計算!$C$107:$C$116,"&lt;="&amp;設定!$B$7,計算!$C$107:$C$116,"&lt;&gt;")=0),"",INDEX(計算!$J$107:$J$116,COUNTIFS(計算!$C$107:$C$116,"&lt;="&amp;設定!$B$7,計算!$C$107:$C$116,"&lt;&gt;")))</f>
        <v/>
      </c>
      <c r="N17" s="12" t="str">
        <f ca="1">IF(OR(A17="",B17="",COUNTIFS(計算!$C$107:$C$116,"&lt;="&amp;設定!$B$7,計算!$C$107:$C$116,"&lt;&gt;")=0),"",INDEX(計算!$I$107:$I$116,COUNTIFS(計算!$C$107:$C$116,"&lt;="&amp;設定!$B$7,計算!$C$107:$C$116,"&lt;&gt;")))</f>
        <v/>
      </c>
    </row>
    <row r="18" spans="1:14" ht="17.25" x14ac:dyDescent="0.25">
      <c r="A18" s="6"/>
      <c r="B18" s="14"/>
      <c r="C18" s="15"/>
      <c r="D18" s="16"/>
      <c r="E18" s="12" t="str">
        <f t="shared" si="0"/>
        <v/>
      </c>
      <c r="F18" s="14"/>
      <c r="G18" s="15"/>
      <c r="H18" s="17" t="str">
        <f>IF(OR(A18="",B18=""),"",IF(COUNTIFS(計算!$C$117:$C$126,"&lt;="&amp;設定!$B$7,計算!$C$117:$C$126,"&lt;&gt;")=0,"（まだ付与なし）",INDEX(計算!$C$117:$C$126,COUNTIFS(計算!$C$117:$C$126,"&lt;="&amp;設定!$B$7,計算!$C$117:$C$126,"&lt;&gt;"))))</f>
        <v/>
      </c>
      <c r="I18" s="12" t="str">
        <f ca="1">IF(OR(A18="",B18="",COUNTIFS(計算!$C$117:$C$126,"&lt;="&amp;設定!$B$7,計算!$C$117:$C$126,"&lt;&gt;")=0),"",INDEX(計算!$D$117:$D$126,COUNTIFS(計算!$C$117:$C$126,"&lt;="&amp;設定!$B$7,計算!$C$117:$C$126,"&lt;&gt;")))</f>
        <v/>
      </c>
      <c r="J18" s="12" t="str">
        <f ca="1">IF(OR(A18="",B18="",COUNTIFS(計算!$C$117:$C$126,"&lt;="&amp;設定!$B$7,計算!$C$117:$C$126,"&lt;&gt;")=0),"",INDEX(計算!$F$117:$F$126,COUNTIFS(計算!$C$117:$C$126,"&lt;="&amp;設定!$B$7,計算!$C$117:$C$126,"&lt;&gt;")))</f>
        <v/>
      </c>
      <c r="K18" s="12" t="str">
        <f ca="1">IF(OR(A18="",B18="",COUNTIFS(計算!$C$117:$C$126,"&lt;="&amp;設定!$B$7,計算!$C$117:$C$126,"&lt;&gt;")=0),"",INDEX(計算!$E$117:$E$126,COUNTIFS(計算!$C$117:$C$126,"&lt;="&amp;設定!$B$7,計算!$C$117:$C$126,"&lt;&gt;")))</f>
        <v/>
      </c>
      <c r="L18" s="12" t="str">
        <f t="shared" ca="1" si="1"/>
        <v/>
      </c>
      <c r="M18" s="12" t="str">
        <f ca="1">IF(OR(A18="",B18="",COUNTIFS(計算!$C$117:$C$126,"&lt;="&amp;設定!$B$7,計算!$C$117:$C$126,"&lt;&gt;")=0),"",INDEX(計算!$J$117:$J$126,COUNTIFS(計算!$C$117:$C$126,"&lt;="&amp;設定!$B$7,計算!$C$117:$C$126,"&lt;&gt;")))</f>
        <v/>
      </c>
      <c r="N18" s="12" t="str">
        <f ca="1">IF(OR(A18="",B18="",COUNTIFS(計算!$C$117:$C$126,"&lt;="&amp;設定!$B$7,計算!$C$117:$C$126,"&lt;&gt;")=0),"",INDEX(計算!$I$117:$I$126,COUNTIFS(計算!$C$117:$C$126,"&lt;="&amp;設定!$B$7,計算!$C$117:$C$126,"&lt;&gt;")))</f>
        <v/>
      </c>
    </row>
    <row r="19" spans="1:14" ht="17.25" x14ac:dyDescent="0.25">
      <c r="A19" s="6"/>
      <c r="B19" s="14"/>
      <c r="C19" s="15"/>
      <c r="D19" s="16"/>
      <c r="E19" s="12" t="str">
        <f t="shared" si="0"/>
        <v/>
      </c>
      <c r="F19" s="14"/>
      <c r="G19" s="15"/>
      <c r="H19" s="17" t="str">
        <f>IF(OR(A19="",B19=""),"",IF(COUNTIFS(計算!$C$127:$C$136,"&lt;="&amp;設定!$B$7,計算!$C$127:$C$136,"&lt;&gt;")=0,"（まだ付与なし）",INDEX(計算!$C$127:$C$136,COUNTIFS(計算!$C$127:$C$136,"&lt;="&amp;設定!$B$7,計算!$C$127:$C$136,"&lt;&gt;"))))</f>
        <v/>
      </c>
      <c r="I19" s="12" t="str">
        <f ca="1">IF(OR(A19="",B19="",COUNTIFS(計算!$C$127:$C$136,"&lt;="&amp;設定!$B$7,計算!$C$127:$C$136,"&lt;&gt;")=0),"",INDEX(計算!$D$127:$D$136,COUNTIFS(計算!$C$127:$C$136,"&lt;="&amp;設定!$B$7,計算!$C$127:$C$136,"&lt;&gt;")))</f>
        <v/>
      </c>
      <c r="J19" s="12" t="str">
        <f ca="1">IF(OR(A19="",B19="",COUNTIFS(計算!$C$127:$C$136,"&lt;="&amp;設定!$B$7,計算!$C$127:$C$136,"&lt;&gt;")=0),"",INDEX(計算!$F$127:$F$136,COUNTIFS(計算!$C$127:$C$136,"&lt;="&amp;設定!$B$7,計算!$C$127:$C$136,"&lt;&gt;")))</f>
        <v/>
      </c>
      <c r="K19" s="12" t="str">
        <f ca="1">IF(OR(A19="",B19="",COUNTIFS(計算!$C$127:$C$136,"&lt;="&amp;設定!$B$7,計算!$C$127:$C$136,"&lt;&gt;")=0),"",INDEX(計算!$E$127:$E$136,COUNTIFS(計算!$C$127:$C$136,"&lt;="&amp;設定!$B$7,計算!$C$127:$C$136,"&lt;&gt;")))</f>
        <v/>
      </c>
      <c r="L19" s="12" t="str">
        <f t="shared" ca="1" si="1"/>
        <v/>
      </c>
      <c r="M19" s="12" t="str">
        <f ca="1">IF(OR(A19="",B19="",COUNTIFS(計算!$C$127:$C$136,"&lt;="&amp;設定!$B$7,計算!$C$127:$C$136,"&lt;&gt;")=0),"",INDEX(計算!$J$127:$J$136,COUNTIFS(計算!$C$127:$C$136,"&lt;="&amp;設定!$B$7,計算!$C$127:$C$136,"&lt;&gt;")))</f>
        <v/>
      </c>
      <c r="N19" s="12" t="str">
        <f ca="1">IF(OR(A19="",B19="",COUNTIFS(計算!$C$127:$C$136,"&lt;="&amp;設定!$B$7,計算!$C$127:$C$136,"&lt;&gt;")=0),"",INDEX(計算!$I$127:$I$136,COUNTIFS(計算!$C$127:$C$136,"&lt;="&amp;設定!$B$7,計算!$C$127:$C$136,"&lt;&gt;")))</f>
        <v/>
      </c>
    </row>
    <row r="20" spans="1:14" ht="17.25" x14ac:dyDescent="0.25">
      <c r="A20" s="6"/>
      <c r="B20" s="14"/>
      <c r="C20" s="15"/>
      <c r="D20" s="16"/>
      <c r="E20" s="12" t="str">
        <f t="shared" si="0"/>
        <v/>
      </c>
      <c r="F20" s="14"/>
      <c r="G20" s="15"/>
      <c r="H20" s="17" t="str">
        <f>IF(OR(A20="",B20=""),"",IF(COUNTIFS(計算!$C$137:$C$146,"&lt;="&amp;設定!$B$7,計算!$C$137:$C$146,"&lt;&gt;")=0,"（まだ付与なし）",INDEX(計算!$C$137:$C$146,COUNTIFS(計算!$C$137:$C$146,"&lt;="&amp;設定!$B$7,計算!$C$137:$C$146,"&lt;&gt;"))))</f>
        <v/>
      </c>
      <c r="I20" s="12" t="str">
        <f ca="1">IF(OR(A20="",B20="",COUNTIFS(計算!$C$137:$C$146,"&lt;="&amp;設定!$B$7,計算!$C$137:$C$146,"&lt;&gt;")=0),"",INDEX(計算!$D$137:$D$146,COUNTIFS(計算!$C$137:$C$146,"&lt;="&amp;設定!$B$7,計算!$C$137:$C$146,"&lt;&gt;")))</f>
        <v/>
      </c>
      <c r="J20" s="12" t="str">
        <f ca="1">IF(OR(A20="",B20="",COUNTIFS(計算!$C$137:$C$146,"&lt;="&amp;設定!$B$7,計算!$C$137:$C$146,"&lt;&gt;")=0),"",INDEX(計算!$F$137:$F$146,COUNTIFS(計算!$C$137:$C$146,"&lt;="&amp;設定!$B$7,計算!$C$137:$C$146,"&lt;&gt;")))</f>
        <v/>
      </c>
      <c r="K20" s="12" t="str">
        <f ca="1">IF(OR(A20="",B20="",COUNTIFS(計算!$C$137:$C$146,"&lt;="&amp;設定!$B$7,計算!$C$137:$C$146,"&lt;&gt;")=0),"",INDEX(計算!$E$137:$E$146,COUNTIFS(計算!$C$137:$C$146,"&lt;="&amp;設定!$B$7,計算!$C$137:$C$146,"&lt;&gt;")))</f>
        <v/>
      </c>
      <c r="L20" s="12" t="str">
        <f t="shared" ca="1" si="1"/>
        <v/>
      </c>
      <c r="M20" s="12" t="str">
        <f ca="1">IF(OR(A20="",B20="",COUNTIFS(計算!$C$137:$C$146,"&lt;="&amp;設定!$B$7,計算!$C$137:$C$146,"&lt;&gt;")=0),"",INDEX(計算!$J$137:$J$146,COUNTIFS(計算!$C$137:$C$146,"&lt;="&amp;設定!$B$7,計算!$C$137:$C$146,"&lt;&gt;")))</f>
        <v/>
      </c>
      <c r="N20" s="12" t="str">
        <f ca="1">IF(OR(A20="",B20="",COUNTIFS(計算!$C$137:$C$146,"&lt;="&amp;設定!$B$7,計算!$C$137:$C$146,"&lt;&gt;")=0),"",INDEX(計算!$I$137:$I$146,COUNTIFS(計算!$C$137:$C$146,"&lt;="&amp;設定!$B$7,計算!$C$137:$C$146,"&lt;&gt;")))</f>
        <v/>
      </c>
    </row>
    <row r="21" spans="1:14" ht="17.25" x14ac:dyDescent="0.25">
      <c r="A21" s="6"/>
      <c r="B21" s="14"/>
      <c r="C21" s="15"/>
      <c r="D21" s="16"/>
      <c r="E21" s="12" t="str">
        <f t="shared" si="0"/>
        <v/>
      </c>
      <c r="F21" s="14"/>
      <c r="G21" s="15"/>
      <c r="H21" s="17" t="str">
        <f>IF(OR(A21="",B21=""),"",IF(COUNTIFS(計算!$C$147:$C$156,"&lt;="&amp;設定!$B$7,計算!$C$147:$C$156,"&lt;&gt;")=0,"（まだ付与なし）",INDEX(計算!$C$147:$C$156,COUNTIFS(計算!$C$147:$C$156,"&lt;="&amp;設定!$B$7,計算!$C$147:$C$156,"&lt;&gt;"))))</f>
        <v/>
      </c>
      <c r="I21" s="12" t="str">
        <f ca="1">IF(OR(A21="",B21="",COUNTIFS(計算!$C$147:$C$156,"&lt;="&amp;設定!$B$7,計算!$C$147:$C$156,"&lt;&gt;")=0),"",INDEX(計算!$D$147:$D$156,COUNTIFS(計算!$C$147:$C$156,"&lt;="&amp;設定!$B$7,計算!$C$147:$C$156,"&lt;&gt;")))</f>
        <v/>
      </c>
      <c r="J21" s="12" t="str">
        <f ca="1">IF(OR(A21="",B21="",COUNTIFS(計算!$C$147:$C$156,"&lt;="&amp;設定!$B$7,計算!$C$147:$C$156,"&lt;&gt;")=0),"",INDEX(計算!$F$147:$F$156,COUNTIFS(計算!$C$147:$C$156,"&lt;="&amp;設定!$B$7,計算!$C$147:$C$156,"&lt;&gt;")))</f>
        <v/>
      </c>
      <c r="K21" s="12" t="str">
        <f ca="1">IF(OR(A21="",B21="",COUNTIFS(計算!$C$147:$C$156,"&lt;="&amp;設定!$B$7,計算!$C$147:$C$156,"&lt;&gt;")=0),"",INDEX(計算!$E$147:$E$156,COUNTIFS(計算!$C$147:$C$156,"&lt;="&amp;設定!$B$7,計算!$C$147:$C$156,"&lt;&gt;")))</f>
        <v/>
      </c>
      <c r="L21" s="12" t="str">
        <f t="shared" ca="1" si="1"/>
        <v/>
      </c>
      <c r="M21" s="12" t="str">
        <f ca="1">IF(OR(A21="",B21="",COUNTIFS(計算!$C$147:$C$156,"&lt;="&amp;設定!$B$7,計算!$C$147:$C$156,"&lt;&gt;")=0),"",INDEX(計算!$J$147:$J$156,COUNTIFS(計算!$C$147:$C$156,"&lt;="&amp;設定!$B$7,計算!$C$147:$C$156,"&lt;&gt;")))</f>
        <v/>
      </c>
      <c r="N21" s="12" t="str">
        <f ca="1">IF(OR(A21="",B21="",COUNTIFS(計算!$C$147:$C$156,"&lt;="&amp;設定!$B$7,計算!$C$147:$C$156,"&lt;&gt;")=0),"",INDEX(計算!$I$147:$I$156,COUNTIFS(計算!$C$147:$C$156,"&lt;="&amp;設定!$B$7,計算!$C$147:$C$156,"&lt;&gt;")))</f>
        <v/>
      </c>
    </row>
    <row r="22" spans="1:14" ht="17.25" x14ac:dyDescent="0.25">
      <c r="A22" s="6"/>
      <c r="B22" s="14"/>
      <c r="C22" s="15"/>
      <c r="D22" s="16"/>
      <c r="E22" s="12" t="str">
        <f t="shared" si="0"/>
        <v/>
      </c>
      <c r="F22" s="14"/>
      <c r="G22" s="15"/>
      <c r="H22" s="17" t="str">
        <f>IF(OR(A22="",B22=""),"",IF(COUNTIFS(計算!$C$157:$C$166,"&lt;="&amp;設定!$B$7,計算!$C$157:$C$166,"&lt;&gt;")=0,"（まだ付与なし）",INDEX(計算!$C$157:$C$166,COUNTIFS(計算!$C$157:$C$166,"&lt;="&amp;設定!$B$7,計算!$C$157:$C$166,"&lt;&gt;"))))</f>
        <v/>
      </c>
      <c r="I22" s="12" t="str">
        <f ca="1">IF(OR(A22="",B22="",COUNTIFS(計算!$C$157:$C$166,"&lt;="&amp;設定!$B$7,計算!$C$157:$C$166,"&lt;&gt;")=0),"",INDEX(計算!$D$157:$D$166,COUNTIFS(計算!$C$157:$C$166,"&lt;="&amp;設定!$B$7,計算!$C$157:$C$166,"&lt;&gt;")))</f>
        <v/>
      </c>
      <c r="J22" s="12" t="str">
        <f ca="1">IF(OR(A22="",B22="",COUNTIFS(計算!$C$157:$C$166,"&lt;="&amp;設定!$B$7,計算!$C$157:$C$166,"&lt;&gt;")=0),"",INDEX(計算!$F$157:$F$166,COUNTIFS(計算!$C$157:$C$166,"&lt;="&amp;設定!$B$7,計算!$C$157:$C$166,"&lt;&gt;")))</f>
        <v/>
      </c>
      <c r="K22" s="12" t="str">
        <f ca="1">IF(OR(A22="",B22="",COUNTIFS(計算!$C$157:$C$166,"&lt;="&amp;設定!$B$7,計算!$C$157:$C$166,"&lt;&gt;")=0),"",INDEX(計算!$E$157:$E$166,COUNTIFS(計算!$C$157:$C$166,"&lt;="&amp;設定!$B$7,計算!$C$157:$C$166,"&lt;&gt;")))</f>
        <v/>
      </c>
      <c r="L22" s="12" t="str">
        <f t="shared" ca="1" si="1"/>
        <v/>
      </c>
      <c r="M22" s="12" t="str">
        <f ca="1">IF(OR(A22="",B22="",COUNTIFS(計算!$C$157:$C$166,"&lt;="&amp;設定!$B$7,計算!$C$157:$C$166,"&lt;&gt;")=0),"",INDEX(計算!$J$157:$J$166,COUNTIFS(計算!$C$157:$C$166,"&lt;="&amp;設定!$B$7,計算!$C$157:$C$166,"&lt;&gt;")))</f>
        <v/>
      </c>
      <c r="N22" s="12" t="str">
        <f ca="1">IF(OR(A22="",B22="",COUNTIFS(計算!$C$157:$C$166,"&lt;="&amp;設定!$B$7,計算!$C$157:$C$166,"&lt;&gt;")=0),"",INDEX(計算!$I$157:$I$166,COUNTIFS(計算!$C$157:$C$166,"&lt;="&amp;設定!$B$7,計算!$C$157:$C$166,"&lt;&gt;")))</f>
        <v/>
      </c>
    </row>
    <row r="23" spans="1:14" ht="17.25" x14ac:dyDescent="0.25">
      <c r="A23" s="6"/>
      <c r="B23" s="14"/>
      <c r="C23" s="15"/>
      <c r="D23" s="16"/>
      <c r="E23" s="12" t="str">
        <f t="shared" si="0"/>
        <v/>
      </c>
      <c r="F23" s="14"/>
      <c r="G23" s="15"/>
      <c r="H23" s="17" t="str">
        <f>IF(OR(A23="",B23=""),"",IF(COUNTIFS(計算!$C$167:$C$176,"&lt;="&amp;設定!$B$7,計算!$C$167:$C$176,"&lt;&gt;")=0,"（まだ付与なし）",INDEX(計算!$C$167:$C$176,COUNTIFS(計算!$C$167:$C$176,"&lt;="&amp;設定!$B$7,計算!$C$167:$C$176,"&lt;&gt;"))))</f>
        <v/>
      </c>
      <c r="I23" s="12" t="str">
        <f ca="1">IF(OR(A23="",B23="",COUNTIFS(計算!$C$167:$C$176,"&lt;="&amp;設定!$B$7,計算!$C$167:$C$176,"&lt;&gt;")=0),"",INDEX(計算!$D$167:$D$176,COUNTIFS(計算!$C$167:$C$176,"&lt;="&amp;設定!$B$7,計算!$C$167:$C$176,"&lt;&gt;")))</f>
        <v/>
      </c>
      <c r="J23" s="12" t="str">
        <f ca="1">IF(OR(A23="",B23="",COUNTIFS(計算!$C$167:$C$176,"&lt;="&amp;設定!$B$7,計算!$C$167:$C$176,"&lt;&gt;")=0),"",INDEX(計算!$F$167:$F$176,COUNTIFS(計算!$C$167:$C$176,"&lt;="&amp;設定!$B$7,計算!$C$167:$C$176,"&lt;&gt;")))</f>
        <v/>
      </c>
      <c r="K23" s="12" t="str">
        <f ca="1">IF(OR(A23="",B23="",COUNTIFS(計算!$C$167:$C$176,"&lt;="&amp;設定!$B$7,計算!$C$167:$C$176,"&lt;&gt;")=0),"",INDEX(計算!$E$167:$E$176,COUNTIFS(計算!$C$167:$C$176,"&lt;="&amp;設定!$B$7,計算!$C$167:$C$176,"&lt;&gt;")))</f>
        <v/>
      </c>
      <c r="L23" s="12" t="str">
        <f t="shared" ca="1" si="1"/>
        <v/>
      </c>
      <c r="M23" s="12" t="str">
        <f ca="1">IF(OR(A23="",B23="",COUNTIFS(計算!$C$167:$C$176,"&lt;="&amp;設定!$B$7,計算!$C$167:$C$176,"&lt;&gt;")=0),"",INDEX(計算!$J$167:$J$176,COUNTIFS(計算!$C$167:$C$176,"&lt;="&amp;設定!$B$7,計算!$C$167:$C$176,"&lt;&gt;")))</f>
        <v/>
      </c>
      <c r="N23" s="12" t="str">
        <f ca="1">IF(OR(A23="",B23="",COUNTIFS(計算!$C$167:$C$176,"&lt;="&amp;設定!$B$7,計算!$C$167:$C$176,"&lt;&gt;")=0),"",INDEX(計算!$I$167:$I$176,COUNTIFS(計算!$C$167:$C$176,"&lt;="&amp;設定!$B$7,計算!$C$167:$C$176,"&lt;&gt;")))</f>
        <v/>
      </c>
    </row>
    <row r="24" spans="1:14" ht="17.25" x14ac:dyDescent="0.25">
      <c r="A24" s="6"/>
      <c r="B24" s="14"/>
      <c r="C24" s="15"/>
      <c r="D24" s="16"/>
      <c r="E24" s="12" t="str">
        <f t="shared" si="0"/>
        <v/>
      </c>
      <c r="F24" s="14"/>
      <c r="G24" s="15"/>
      <c r="H24" s="17" t="str">
        <f>IF(OR(A24="",B24=""),"",IF(COUNTIFS(計算!$C$177:$C$186,"&lt;="&amp;設定!$B$7,計算!$C$177:$C$186,"&lt;&gt;")=0,"（まだ付与なし）",INDEX(計算!$C$177:$C$186,COUNTIFS(計算!$C$177:$C$186,"&lt;="&amp;設定!$B$7,計算!$C$177:$C$186,"&lt;&gt;"))))</f>
        <v/>
      </c>
      <c r="I24" s="12" t="str">
        <f ca="1">IF(OR(A24="",B24="",COUNTIFS(計算!$C$177:$C$186,"&lt;="&amp;設定!$B$7,計算!$C$177:$C$186,"&lt;&gt;")=0),"",INDEX(計算!$D$177:$D$186,COUNTIFS(計算!$C$177:$C$186,"&lt;="&amp;設定!$B$7,計算!$C$177:$C$186,"&lt;&gt;")))</f>
        <v/>
      </c>
      <c r="J24" s="12" t="str">
        <f ca="1">IF(OR(A24="",B24="",COUNTIFS(計算!$C$177:$C$186,"&lt;="&amp;設定!$B$7,計算!$C$177:$C$186,"&lt;&gt;")=0),"",INDEX(計算!$F$177:$F$186,COUNTIFS(計算!$C$177:$C$186,"&lt;="&amp;設定!$B$7,計算!$C$177:$C$186,"&lt;&gt;")))</f>
        <v/>
      </c>
      <c r="K24" s="12" t="str">
        <f ca="1">IF(OR(A24="",B24="",COUNTIFS(計算!$C$177:$C$186,"&lt;="&amp;設定!$B$7,計算!$C$177:$C$186,"&lt;&gt;")=0),"",INDEX(計算!$E$177:$E$186,COUNTIFS(計算!$C$177:$C$186,"&lt;="&amp;設定!$B$7,計算!$C$177:$C$186,"&lt;&gt;")))</f>
        <v/>
      </c>
      <c r="L24" s="12" t="str">
        <f t="shared" ca="1" si="1"/>
        <v/>
      </c>
      <c r="M24" s="12" t="str">
        <f ca="1">IF(OR(A24="",B24="",COUNTIFS(計算!$C$177:$C$186,"&lt;="&amp;設定!$B$7,計算!$C$177:$C$186,"&lt;&gt;")=0),"",INDEX(計算!$J$177:$J$186,COUNTIFS(計算!$C$177:$C$186,"&lt;="&amp;設定!$B$7,計算!$C$177:$C$186,"&lt;&gt;")))</f>
        <v/>
      </c>
      <c r="N24" s="12" t="str">
        <f ca="1">IF(OR(A24="",B24="",COUNTIFS(計算!$C$177:$C$186,"&lt;="&amp;設定!$B$7,計算!$C$177:$C$186,"&lt;&gt;")=0),"",INDEX(計算!$I$177:$I$186,COUNTIFS(計算!$C$177:$C$186,"&lt;="&amp;設定!$B$7,計算!$C$177:$C$186,"&lt;&gt;")))</f>
        <v/>
      </c>
    </row>
    <row r="25" spans="1:14" ht="17.25" x14ac:dyDescent="0.25">
      <c r="A25" s="6"/>
      <c r="B25" s="14"/>
      <c r="C25" s="15"/>
      <c r="D25" s="16"/>
      <c r="E25" s="12" t="str">
        <f t="shared" si="0"/>
        <v/>
      </c>
      <c r="F25" s="14"/>
      <c r="G25" s="15"/>
      <c r="H25" s="17" t="str">
        <f>IF(OR(A25="",B25=""),"",IF(COUNTIFS(計算!$C$187:$C$196,"&lt;="&amp;設定!$B$7,計算!$C$187:$C$196,"&lt;&gt;")=0,"（まだ付与なし）",INDEX(計算!$C$187:$C$196,COUNTIFS(計算!$C$187:$C$196,"&lt;="&amp;設定!$B$7,計算!$C$187:$C$196,"&lt;&gt;"))))</f>
        <v/>
      </c>
      <c r="I25" s="12" t="str">
        <f ca="1">IF(OR(A25="",B25="",COUNTIFS(計算!$C$187:$C$196,"&lt;="&amp;設定!$B$7,計算!$C$187:$C$196,"&lt;&gt;")=0),"",INDEX(計算!$D$187:$D$196,COUNTIFS(計算!$C$187:$C$196,"&lt;="&amp;設定!$B$7,計算!$C$187:$C$196,"&lt;&gt;")))</f>
        <v/>
      </c>
      <c r="J25" s="12" t="str">
        <f ca="1">IF(OR(A25="",B25="",COUNTIFS(計算!$C$187:$C$196,"&lt;="&amp;設定!$B$7,計算!$C$187:$C$196,"&lt;&gt;")=0),"",INDEX(計算!$F$187:$F$196,COUNTIFS(計算!$C$187:$C$196,"&lt;="&amp;設定!$B$7,計算!$C$187:$C$196,"&lt;&gt;")))</f>
        <v/>
      </c>
      <c r="K25" s="12" t="str">
        <f ca="1">IF(OR(A25="",B25="",COUNTIFS(計算!$C$187:$C$196,"&lt;="&amp;設定!$B$7,計算!$C$187:$C$196,"&lt;&gt;")=0),"",INDEX(計算!$E$187:$E$196,COUNTIFS(計算!$C$187:$C$196,"&lt;="&amp;設定!$B$7,計算!$C$187:$C$196,"&lt;&gt;")))</f>
        <v/>
      </c>
      <c r="L25" s="12" t="str">
        <f t="shared" ca="1" si="1"/>
        <v/>
      </c>
      <c r="M25" s="12" t="str">
        <f ca="1">IF(OR(A25="",B25="",COUNTIFS(計算!$C$187:$C$196,"&lt;="&amp;設定!$B$7,計算!$C$187:$C$196,"&lt;&gt;")=0),"",INDEX(計算!$J$187:$J$196,COUNTIFS(計算!$C$187:$C$196,"&lt;="&amp;設定!$B$7,計算!$C$187:$C$196,"&lt;&gt;")))</f>
        <v/>
      </c>
      <c r="N25" s="12" t="str">
        <f ca="1">IF(OR(A25="",B25="",COUNTIFS(計算!$C$187:$C$196,"&lt;="&amp;設定!$B$7,計算!$C$187:$C$196,"&lt;&gt;")=0),"",INDEX(計算!$I$187:$I$196,COUNTIFS(計算!$C$187:$C$196,"&lt;="&amp;設定!$B$7,計算!$C$187:$C$196,"&lt;&gt;")))</f>
        <v/>
      </c>
    </row>
    <row r="26" spans="1:14" ht="17.25" x14ac:dyDescent="0.25">
      <c r="A26" s="6"/>
      <c r="B26" s="14"/>
      <c r="C26" s="15"/>
      <c r="D26" s="16"/>
      <c r="E26" s="12" t="str">
        <f t="shared" si="0"/>
        <v/>
      </c>
      <c r="F26" s="14"/>
      <c r="G26" s="15"/>
      <c r="H26" s="17" t="str">
        <f>IF(OR(A26="",B26=""),"",IF(COUNTIFS(計算!$C$197:$C$206,"&lt;="&amp;設定!$B$7,計算!$C$197:$C$206,"&lt;&gt;")=0,"（まだ付与なし）",INDEX(計算!$C$197:$C$206,COUNTIFS(計算!$C$197:$C$206,"&lt;="&amp;設定!$B$7,計算!$C$197:$C$206,"&lt;&gt;"))))</f>
        <v/>
      </c>
      <c r="I26" s="12" t="str">
        <f ca="1">IF(OR(A26="",B26="",COUNTIFS(計算!$C$197:$C$206,"&lt;="&amp;設定!$B$7,計算!$C$197:$C$206,"&lt;&gt;")=0),"",INDEX(計算!$D$197:$D$206,COUNTIFS(計算!$C$197:$C$206,"&lt;="&amp;設定!$B$7,計算!$C$197:$C$206,"&lt;&gt;")))</f>
        <v/>
      </c>
      <c r="J26" s="12" t="str">
        <f ca="1">IF(OR(A26="",B26="",COUNTIFS(計算!$C$197:$C$206,"&lt;="&amp;設定!$B$7,計算!$C$197:$C$206,"&lt;&gt;")=0),"",INDEX(計算!$F$197:$F$206,COUNTIFS(計算!$C$197:$C$206,"&lt;="&amp;設定!$B$7,計算!$C$197:$C$206,"&lt;&gt;")))</f>
        <v/>
      </c>
      <c r="K26" s="12" t="str">
        <f ca="1">IF(OR(A26="",B26="",COUNTIFS(計算!$C$197:$C$206,"&lt;="&amp;設定!$B$7,計算!$C$197:$C$206,"&lt;&gt;")=0),"",INDEX(計算!$E$197:$E$206,COUNTIFS(計算!$C$197:$C$206,"&lt;="&amp;設定!$B$7,計算!$C$197:$C$206,"&lt;&gt;")))</f>
        <v/>
      </c>
      <c r="L26" s="12" t="str">
        <f t="shared" ca="1" si="1"/>
        <v/>
      </c>
      <c r="M26" s="12" t="str">
        <f ca="1">IF(OR(A26="",B26="",COUNTIFS(計算!$C$197:$C$206,"&lt;="&amp;設定!$B$7,計算!$C$197:$C$206,"&lt;&gt;")=0),"",INDEX(計算!$J$197:$J$206,COUNTIFS(計算!$C$197:$C$206,"&lt;="&amp;設定!$B$7,計算!$C$197:$C$206,"&lt;&gt;")))</f>
        <v/>
      </c>
      <c r="N26" s="12" t="str">
        <f ca="1">IF(OR(A26="",B26="",COUNTIFS(計算!$C$197:$C$206,"&lt;="&amp;設定!$B$7,計算!$C$197:$C$206,"&lt;&gt;")=0),"",INDEX(計算!$I$197:$I$206,COUNTIFS(計算!$C$197:$C$206,"&lt;="&amp;設定!$B$7,計算!$C$197:$C$206,"&lt;&gt;")))</f>
        <v/>
      </c>
    </row>
    <row r="27" spans="1:14" ht="17.25" x14ac:dyDescent="0.25">
      <c r="A27" s="6"/>
      <c r="B27" s="14"/>
      <c r="C27" s="15"/>
      <c r="D27" s="16"/>
      <c r="E27" s="12" t="str">
        <f t="shared" si="0"/>
        <v/>
      </c>
      <c r="F27" s="14"/>
      <c r="G27" s="15"/>
      <c r="H27" s="17" t="str">
        <f>IF(OR(A27="",B27=""),"",IF(COUNTIFS(計算!$C$207:$C$216,"&lt;="&amp;設定!$B$7,計算!$C$207:$C$216,"&lt;&gt;")=0,"（まだ付与なし）",INDEX(計算!$C$207:$C$216,COUNTIFS(計算!$C$207:$C$216,"&lt;="&amp;設定!$B$7,計算!$C$207:$C$216,"&lt;&gt;"))))</f>
        <v/>
      </c>
      <c r="I27" s="12" t="str">
        <f ca="1">IF(OR(A27="",B27="",COUNTIFS(計算!$C$207:$C$216,"&lt;="&amp;設定!$B$7,計算!$C$207:$C$216,"&lt;&gt;")=0),"",INDEX(計算!$D$207:$D$216,COUNTIFS(計算!$C$207:$C$216,"&lt;="&amp;設定!$B$7,計算!$C$207:$C$216,"&lt;&gt;")))</f>
        <v/>
      </c>
      <c r="J27" s="12" t="str">
        <f ca="1">IF(OR(A27="",B27="",COUNTIFS(計算!$C$207:$C$216,"&lt;="&amp;設定!$B$7,計算!$C$207:$C$216,"&lt;&gt;")=0),"",INDEX(計算!$F$207:$F$216,COUNTIFS(計算!$C$207:$C$216,"&lt;="&amp;設定!$B$7,計算!$C$207:$C$216,"&lt;&gt;")))</f>
        <v/>
      </c>
      <c r="K27" s="12" t="str">
        <f ca="1">IF(OR(A27="",B27="",COUNTIFS(計算!$C$207:$C$216,"&lt;="&amp;設定!$B$7,計算!$C$207:$C$216,"&lt;&gt;")=0),"",INDEX(計算!$E$207:$E$216,COUNTIFS(計算!$C$207:$C$216,"&lt;="&amp;設定!$B$7,計算!$C$207:$C$216,"&lt;&gt;")))</f>
        <v/>
      </c>
      <c r="L27" s="12" t="str">
        <f t="shared" ca="1" si="1"/>
        <v/>
      </c>
      <c r="M27" s="12" t="str">
        <f ca="1">IF(OR(A27="",B27="",COUNTIFS(計算!$C$207:$C$216,"&lt;="&amp;設定!$B$7,計算!$C$207:$C$216,"&lt;&gt;")=0),"",INDEX(計算!$J$207:$J$216,COUNTIFS(計算!$C$207:$C$216,"&lt;="&amp;設定!$B$7,計算!$C$207:$C$216,"&lt;&gt;")))</f>
        <v/>
      </c>
      <c r="N27" s="12" t="str">
        <f ca="1">IF(OR(A27="",B27="",COUNTIFS(計算!$C$207:$C$216,"&lt;="&amp;設定!$B$7,計算!$C$207:$C$216,"&lt;&gt;")=0),"",INDEX(計算!$I$207:$I$216,COUNTIFS(計算!$C$207:$C$216,"&lt;="&amp;設定!$B$7,計算!$C$207:$C$216,"&lt;&gt;")))</f>
        <v/>
      </c>
    </row>
    <row r="28" spans="1:14" ht="17.25" x14ac:dyDescent="0.25">
      <c r="A28" s="6"/>
      <c r="B28" s="14"/>
      <c r="C28" s="15"/>
      <c r="D28" s="16"/>
      <c r="E28" s="12" t="str">
        <f t="shared" si="0"/>
        <v/>
      </c>
      <c r="F28" s="14"/>
      <c r="G28" s="15"/>
      <c r="H28" s="17" t="str">
        <f>IF(OR(A28="",B28=""),"",IF(COUNTIFS(計算!$C$217:$C$226,"&lt;="&amp;設定!$B$7,計算!$C$217:$C$226,"&lt;&gt;")=0,"（まだ付与なし）",INDEX(計算!$C$217:$C$226,COUNTIFS(計算!$C$217:$C$226,"&lt;="&amp;設定!$B$7,計算!$C$217:$C$226,"&lt;&gt;"))))</f>
        <v/>
      </c>
      <c r="I28" s="12" t="str">
        <f ca="1">IF(OR(A28="",B28="",COUNTIFS(計算!$C$217:$C$226,"&lt;="&amp;設定!$B$7,計算!$C$217:$C$226,"&lt;&gt;")=0),"",INDEX(計算!$D$217:$D$226,COUNTIFS(計算!$C$217:$C$226,"&lt;="&amp;設定!$B$7,計算!$C$217:$C$226,"&lt;&gt;")))</f>
        <v/>
      </c>
      <c r="J28" s="12" t="str">
        <f ca="1">IF(OR(A28="",B28="",COUNTIFS(計算!$C$217:$C$226,"&lt;="&amp;設定!$B$7,計算!$C$217:$C$226,"&lt;&gt;")=0),"",INDEX(計算!$F$217:$F$226,COUNTIFS(計算!$C$217:$C$226,"&lt;="&amp;設定!$B$7,計算!$C$217:$C$226,"&lt;&gt;")))</f>
        <v/>
      </c>
      <c r="K28" s="12" t="str">
        <f ca="1">IF(OR(A28="",B28="",COUNTIFS(計算!$C$217:$C$226,"&lt;="&amp;設定!$B$7,計算!$C$217:$C$226,"&lt;&gt;")=0),"",INDEX(計算!$E$217:$E$226,COUNTIFS(計算!$C$217:$C$226,"&lt;="&amp;設定!$B$7,計算!$C$217:$C$226,"&lt;&gt;")))</f>
        <v/>
      </c>
      <c r="L28" s="12" t="str">
        <f t="shared" ca="1" si="1"/>
        <v/>
      </c>
      <c r="M28" s="12" t="str">
        <f ca="1">IF(OR(A28="",B28="",COUNTIFS(計算!$C$217:$C$226,"&lt;="&amp;設定!$B$7,計算!$C$217:$C$226,"&lt;&gt;")=0),"",INDEX(計算!$J$217:$J$226,COUNTIFS(計算!$C$217:$C$226,"&lt;="&amp;設定!$B$7,計算!$C$217:$C$226,"&lt;&gt;")))</f>
        <v/>
      </c>
      <c r="N28" s="12" t="str">
        <f ca="1">IF(OR(A28="",B28="",COUNTIFS(計算!$C$217:$C$226,"&lt;="&amp;設定!$B$7,計算!$C$217:$C$226,"&lt;&gt;")=0),"",INDEX(計算!$I$217:$I$226,COUNTIFS(計算!$C$217:$C$226,"&lt;="&amp;設定!$B$7,計算!$C$217:$C$226,"&lt;&gt;")))</f>
        <v/>
      </c>
    </row>
    <row r="29" spans="1:14" ht="17.25" x14ac:dyDescent="0.25">
      <c r="A29" s="6"/>
      <c r="B29" s="14"/>
      <c r="C29" s="15"/>
      <c r="D29" s="16"/>
      <c r="E29" s="12" t="str">
        <f t="shared" si="0"/>
        <v/>
      </c>
      <c r="F29" s="14"/>
      <c r="G29" s="15"/>
      <c r="H29" s="17" t="str">
        <f>IF(OR(A29="",B29=""),"",IF(COUNTIFS(計算!$C$227:$C$236,"&lt;="&amp;設定!$B$7,計算!$C$227:$C$236,"&lt;&gt;")=0,"（まだ付与なし）",INDEX(計算!$C$227:$C$236,COUNTIFS(計算!$C$227:$C$236,"&lt;="&amp;設定!$B$7,計算!$C$227:$C$236,"&lt;&gt;"))))</f>
        <v/>
      </c>
      <c r="I29" s="12" t="str">
        <f ca="1">IF(OR(A29="",B29="",COUNTIFS(計算!$C$227:$C$236,"&lt;="&amp;設定!$B$7,計算!$C$227:$C$236,"&lt;&gt;")=0),"",INDEX(計算!$D$227:$D$236,COUNTIFS(計算!$C$227:$C$236,"&lt;="&amp;設定!$B$7,計算!$C$227:$C$236,"&lt;&gt;")))</f>
        <v/>
      </c>
      <c r="J29" s="12" t="str">
        <f ca="1">IF(OR(A29="",B29="",COUNTIFS(計算!$C$227:$C$236,"&lt;="&amp;設定!$B$7,計算!$C$227:$C$236,"&lt;&gt;")=0),"",INDEX(計算!$F$227:$F$236,COUNTIFS(計算!$C$227:$C$236,"&lt;="&amp;設定!$B$7,計算!$C$227:$C$236,"&lt;&gt;")))</f>
        <v/>
      </c>
      <c r="K29" s="12" t="str">
        <f ca="1">IF(OR(A29="",B29="",COUNTIFS(計算!$C$227:$C$236,"&lt;="&amp;設定!$B$7,計算!$C$227:$C$236,"&lt;&gt;")=0),"",INDEX(計算!$E$227:$E$236,COUNTIFS(計算!$C$227:$C$236,"&lt;="&amp;設定!$B$7,計算!$C$227:$C$236,"&lt;&gt;")))</f>
        <v/>
      </c>
      <c r="L29" s="12" t="str">
        <f t="shared" ca="1" si="1"/>
        <v/>
      </c>
      <c r="M29" s="12" t="str">
        <f ca="1">IF(OR(A29="",B29="",COUNTIFS(計算!$C$227:$C$236,"&lt;="&amp;設定!$B$7,計算!$C$227:$C$236,"&lt;&gt;")=0),"",INDEX(計算!$J$227:$J$236,COUNTIFS(計算!$C$227:$C$236,"&lt;="&amp;設定!$B$7,計算!$C$227:$C$236,"&lt;&gt;")))</f>
        <v/>
      </c>
      <c r="N29" s="12" t="str">
        <f ca="1">IF(OR(A29="",B29="",COUNTIFS(計算!$C$227:$C$236,"&lt;="&amp;設定!$B$7,計算!$C$227:$C$236,"&lt;&gt;")=0),"",INDEX(計算!$I$227:$I$236,COUNTIFS(計算!$C$227:$C$236,"&lt;="&amp;設定!$B$7,計算!$C$227:$C$236,"&lt;&gt;")))</f>
        <v/>
      </c>
    </row>
    <row r="30" spans="1:14" ht="17.25" x14ac:dyDescent="0.25">
      <c r="A30" s="6"/>
      <c r="B30" s="14"/>
      <c r="C30" s="15"/>
      <c r="D30" s="16"/>
      <c r="E30" s="12" t="str">
        <f t="shared" si="0"/>
        <v/>
      </c>
      <c r="F30" s="14"/>
      <c r="G30" s="15"/>
      <c r="H30" s="17" t="str">
        <f>IF(OR(A30="",B30=""),"",IF(COUNTIFS(計算!$C$237:$C$246,"&lt;="&amp;設定!$B$7,計算!$C$237:$C$246,"&lt;&gt;")=0,"（まだ付与なし）",INDEX(計算!$C$237:$C$246,COUNTIFS(計算!$C$237:$C$246,"&lt;="&amp;設定!$B$7,計算!$C$237:$C$246,"&lt;&gt;"))))</f>
        <v/>
      </c>
      <c r="I30" s="12" t="str">
        <f ca="1">IF(OR(A30="",B30="",COUNTIFS(計算!$C$237:$C$246,"&lt;="&amp;設定!$B$7,計算!$C$237:$C$246,"&lt;&gt;")=0),"",INDEX(計算!$D$237:$D$246,COUNTIFS(計算!$C$237:$C$246,"&lt;="&amp;設定!$B$7,計算!$C$237:$C$246,"&lt;&gt;")))</f>
        <v/>
      </c>
      <c r="J30" s="12" t="str">
        <f ca="1">IF(OR(A30="",B30="",COUNTIFS(計算!$C$237:$C$246,"&lt;="&amp;設定!$B$7,計算!$C$237:$C$246,"&lt;&gt;")=0),"",INDEX(計算!$F$237:$F$246,COUNTIFS(計算!$C$237:$C$246,"&lt;="&amp;設定!$B$7,計算!$C$237:$C$246,"&lt;&gt;")))</f>
        <v/>
      </c>
      <c r="K30" s="12" t="str">
        <f ca="1">IF(OR(A30="",B30="",COUNTIFS(計算!$C$237:$C$246,"&lt;="&amp;設定!$B$7,計算!$C$237:$C$246,"&lt;&gt;")=0),"",INDEX(計算!$E$237:$E$246,COUNTIFS(計算!$C$237:$C$246,"&lt;="&amp;設定!$B$7,計算!$C$237:$C$246,"&lt;&gt;")))</f>
        <v/>
      </c>
      <c r="L30" s="12" t="str">
        <f t="shared" ca="1" si="1"/>
        <v/>
      </c>
      <c r="M30" s="12" t="str">
        <f ca="1">IF(OR(A30="",B30="",COUNTIFS(計算!$C$237:$C$246,"&lt;="&amp;設定!$B$7,計算!$C$237:$C$246,"&lt;&gt;")=0),"",INDEX(計算!$J$237:$J$246,COUNTIFS(計算!$C$237:$C$246,"&lt;="&amp;設定!$B$7,計算!$C$237:$C$246,"&lt;&gt;")))</f>
        <v/>
      </c>
      <c r="N30" s="12" t="str">
        <f ca="1">IF(OR(A30="",B30="",COUNTIFS(計算!$C$237:$C$246,"&lt;="&amp;設定!$B$7,計算!$C$237:$C$246,"&lt;&gt;")=0),"",INDEX(計算!$I$237:$I$246,COUNTIFS(計算!$C$237:$C$246,"&lt;="&amp;設定!$B$7,計算!$C$237:$C$246,"&lt;&gt;")))</f>
        <v/>
      </c>
    </row>
    <row r="31" spans="1:14" ht="17.25" x14ac:dyDescent="0.25">
      <c r="A31" s="6"/>
      <c r="B31" s="14"/>
      <c r="C31" s="15"/>
      <c r="D31" s="16"/>
      <c r="E31" s="12" t="str">
        <f t="shared" si="0"/>
        <v/>
      </c>
      <c r="F31" s="14"/>
      <c r="G31" s="15"/>
      <c r="H31" s="17" t="str">
        <f>IF(OR(A31="",B31=""),"",IF(COUNTIFS(計算!$C$247:$C$256,"&lt;="&amp;設定!$B$7,計算!$C$247:$C$256,"&lt;&gt;")=0,"（まだ付与なし）",INDEX(計算!$C$247:$C$256,COUNTIFS(計算!$C$247:$C$256,"&lt;="&amp;設定!$B$7,計算!$C$247:$C$256,"&lt;&gt;"))))</f>
        <v/>
      </c>
      <c r="I31" s="12" t="str">
        <f ca="1">IF(OR(A31="",B31="",COUNTIFS(計算!$C$247:$C$256,"&lt;="&amp;設定!$B$7,計算!$C$247:$C$256,"&lt;&gt;")=0),"",INDEX(計算!$D$247:$D$256,COUNTIFS(計算!$C$247:$C$256,"&lt;="&amp;設定!$B$7,計算!$C$247:$C$256,"&lt;&gt;")))</f>
        <v/>
      </c>
      <c r="J31" s="12" t="str">
        <f ca="1">IF(OR(A31="",B31="",COUNTIFS(計算!$C$247:$C$256,"&lt;="&amp;設定!$B$7,計算!$C$247:$C$256,"&lt;&gt;")=0),"",INDEX(計算!$F$247:$F$256,COUNTIFS(計算!$C$247:$C$256,"&lt;="&amp;設定!$B$7,計算!$C$247:$C$256,"&lt;&gt;")))</f>
        <v/>
      </c>
      <c r="K31" s="12" t="str">
        <f ca="1">IF(OR(A31="",B31="",COUNTIFS(計算!$C$247:$C$256,"&lt;="&amp;設定!$B$7,計算!$C$247:$C$256,"&lt;&gt;")=0),"",INDEX(計算!$E$247:$E$256,COUNTIFS(計算!$C$247:$C$256,"&lt;="&amp;設定!$B$7,計算!$C$247:$C$256,"&lt;&gt;")))</f>
        <v/>
      </c>
      <c r="L31" s="12" t="str">
        <f t="shared" ca="1" si="1"/>
        <v/>
      </c>
      <c r="M31" s="12" t="str">
        <f ca="1">IF(OR(A31="",B31="",COUNTIFS(計算!$C$247:$C$256,"&lt;="&amp;設定!$B$7,計算!$C$247:$C$256,"&lt;&gt;")=0),"",INDEX(計算!$J$247:$J$256,COUNTIFS(計算!$C$247:$C$256,"&lt;="&amp;設定!$B$7,計算!$C$247:$C$256,"&lt;&gt;")))</f>
        <v/>
      </c>
      <c r="N31" s="12" t="str">
        <f ca="1">IF(OR(A31="",B31="",COUNTIFS(計算!$C$247:$C$256,"&lt;="&amp;設定!$B$7,計算!$C$247:$C$256,"&lt;&gt;")=0),"",INDEX(計算!$I$247:$I$256,COUNTIFS(計算!$C$247:$C$256,"&lt;="&amp;設定!$B$7,計算!$C$247:$C$256,"&lt;&gt;")))</f>
        <v/>
      </c>
    </row>
    <row r="32" spans="1:14" ht="17.25" x14ac:dyDescent="0.25">
      <c r="A32" s="6"/>
      <c r="B32" s="14"/>
      <c r="C32" s="15"/>
      <c r="D32" s="16"/>
      <c r="E32" s="12" t="str">
        <f t="shared" si="0"/>
        <v/>
      </c>
      <c r="F32" s="14"/>
      <c r="G32" s="15"/>
      <c r="H32" s="17" t="str">
        <f>IF(OR(A32="",B32=""),"",IF(COUNTIFS(計算!$C$257:$C$266,"&lt;="&amp;設定!$B$7,計算!$C$257:$C$266,"&lt;&gt;")=0,"（まだ付与なし）",INDEX(計算!$C$257:$C$266,COUNTIFS(計算!$C$257:$C$266,"&lt;="&amp;設定!$B$7,計算!$C$257:$C$266,"&lt;&gt;"))))</f>
        <v/>
      </c>
      <c r="I32" s="12" t="str">
        <f ca="1">IF(OR(A32="",B32="",COUNTIFS(計算!$C$257:$C$266,"&lt;="&amp;設定!$B$7,計算!$C$257:$C$266,"&lt;&gt;")=0),"",INDEX(計算!$D$257:$D$266,COUNTIFS(計算!$C$257:$C$266,"&lt;="&amp;設定!$B$7,計算!$C$257:$C$266,"&lt;&gt;")))</f>
        <v/>
      </c>
      <c r="J32" s="12" t="str">
        <f ca="1">IF(OR(A32="",B32="",COUNTIFS(計算!$C$257:$C$266,"&lt;="&amp;設定!$B$7,計算!$C$257:$C$266,"&lt;&gt;")=0),"",INDEX(計算!$F$257:$F$266,COUNTIFS(計算!$C$257:$C$266,"&lt;="&amp;設定!$B$7,計算!$C$257:$C$266,"&lt;&gt;")))</f>
        <v/>
      </c>
      <c r="K32" s="12" t="str">
        <f ca="1">IF(OR(A32="",B32="",COUNTIFS(計算!$C$257:$C$266,"&lt;="&amp;設定!$B$7,計算!$C$257:$C$266,"&lt;&gt;")=0),"",INDEX(計算!$E$257:$E$266,COUNTIFS(計算!$C$257:$C$266,"&lt;="&amp;設定!$B$7,計算!$C$257:$C$266,"&lt;&gt;")))</f>
        <v/>
      </c>
      <c r="L32" s="12" t="str">
        <f t="shared" ca="1" si="1"/>
        <v/>
      </c>
      <c r="M32" s="12" t="str">
        <f ca="1">IF(OR(A32="",B32="",COUNTIFS(計算!$C$257:$C$266,"&lt;="&amp;設定!$B$7,計算!$C$257:$C$266,"&lt;&gt;")=0),"",INDEX(計算!$J$257:$J$266,COUNTIFS(計算!$C$257:$C$266,"&lt;="&amp;設定!$B$7,計算!$C$257:$C$266,"&lt;&gt;")))</f>
        <v/>
      </c>
      <c r="N32" s="12" t="str">
        <f ca="1">IF(OR(A32="",B32="",COUNTIFS(計算!$C$257:$C$266,"&lt;="&amp;設定!$B$7,計算!$C$257:$C$266,"&lt;&gt;")=0),"",INDEX(計算!$I$257:$I$266,COUNTIFS(計算!$C$257:$C$266,"&lt;="&amp;設定!$B$7,計算!$C$257:$C$266,"&lt;&gt;")))</f>
        <v/>
      </c>
    </row>
    <row r="33" spans="1:14" ht="17.25" x14ac:dyDescent="0.25">
      <c r="A33" s="6"/>
      <c r="B33" s="14"/>
      <c r="C33" s="15"/>
      <c r="D33" s="16"/>
      <c r="E33" s="12" t="str">
        <f t="shared" si="0"/>
        <v/>
      </c>
      <c r="F33" s="14"/>
      <c r="G33" s="15"/>
      <c r="H33" s="17" t="str">
        <f>IF(OR(A33="",B33=""),"",IF(COUNTIFS(計算!$C$267:$C$276,"&lt;="&amp;設定!$B$7,計算!$C$267:$C$276,"&lt;&gt;")=0,"（まだ付与なし）",INDEX(計算!$C$267:$C$276,COUNTIFS(計算!$C$267:$C$276,"&lt;="&amp;設定!$B$7,計算!$C$267:$C$276,"&lt;&gt;"))))</f>
        <v/>
      </c>
      <c r="I33" s="12" t="str">
        <f ca="1">IF(OR(A33="",B33="",COUNTIFS(計算!$C$267:$C$276,"&lt;="&amp;設定!$B$7,計算!$C$267:$C$276,"&lt;&gt;")=0),"",INDEX(計算!$D$267:$D$276,COUNTIFS(計算!$C$267:$C$276,"&lt;="&amp;設定!$B$7,計算!$C$267:$C$276,"&lt;&gt;")))</f>
        <v/>
      </c>
      <c r="J33" s="12" t="str">
        <f ca="1">IF(OR(A33="",B33="",COUNTIFS(計算!$C$267:$C$276,"&lt;="&amp;設定!$B$7,計算!$C$267:$C$276,"&lt;&gt;")=0),"",INDEX(計算!$F$267:$F$276,COUNTIFS(計算!$C$267:$C$276,"&lt;="&amp;設定!$B$7,計算!$C$267:$C$276,"&lt;&gt;")))</f>
        <v/>
      </c>
      <c r="K33" s="12" t="str">
        <f ca="1">IF(OR(A33="",B33="",COUNTIFS(計算!$C$267:$C$276,"&lt;="&amp;設定!$B$7,計算!$C$267:$C$276,"&lt;&gt;")=0),"",INDEX(計算!$E$267:$E$276,COUNTIFS(計算!$C$267:$C$276,"&lt;="&amp;設定!$B$7,計算!$C$267:$C$276,"&lt;&gt;")))</f>
        <v/>
      </c>
      <c r="L33" s="12" t="str">
        <f t="shared" ca="1" si="1"/>
        <v/>
      </c>
      <c r="M33" s="12" t="str">
        <f ca="1">IF(OR(A33="",B33="",COUNTIFS(計算!$C$267:$C$276,"&lt;="&amp;設定!$B$7,計算!$C$267:$C$276,"&lt;&gt;")=0),"",INDEX(計算!$J$267:$J$276,COUNTIFS(計算!$C$267:$C$276,"&lt;="&amp;設定!$B$7,計算!$C$267:$C$276,"&lt;&gt;")))</f>
        <v/>
      </c>
      <c r="N33" s="12" t="str">
        <f ca="1">IF(OR(A33="",B33="",COUNTIFS(計算!$C$267:$C$276,"&lt;="&amp;設定!$B$7,計算!$C$267:$C$276,"&lt;&gt;")=0),"",INDEX(計算!$I$267:$I$276,COUNTIFS(計算!$C$267:$C$276,"&lt;="&amp;設定!$B$7,計算!$C$267:$C$276,"&lt;&gt;")))</f>
        <v/>
      </c>
    </row>
    <row r="34" spans="1:14" ht="17.25" x14ac:dyDescent="0.25">
      <c r="A34" s="6"/>
      <c r="B34" s="14"/>
      <c r="C34" s="15"/>
      <c r="D34" s="16"/>
      <c r="E34" s="12" t="str">
        <f t="shared" si="0"/>
        <v/>
      </c>
      <c r="F34" s="14"/>
      <c r="G34" s="15"/>
      <c r="H34" s="17" t="str">
        <f>IF(OR(A34="",B34=""),"",IF(COUNTIFS(計算!$C$277:$C$286,"&lt;="&amp;設定!$B$7,計算!$C$277:$C$286,"&lt;&gt;")=0,"（まだ付与なし）",INDEX(計算!$C$277:$C$286,COUNTIFS(計算!$C$277:$C$286,"&lt;="&amp;設定!$B$7,計算!$C$277:$C$286,"&lt;&gt;"))))</f>
        <v/>
      </c>
      <c r="I34" s="12" t="str">
        <f ca="1">IF(OR(A34="",B34="",COUNTIFS(計算!$C$277:$C$286,"&lt;="&amp;設定!$B$7,計算!$C$277:$C$286,"&lt;&gt;")=0),"",INDEX(計算!$D$277:$D$286,COUNTIFS(計算!$C$277:$C$286,"&lt;="&amp;設定!$B$7,計算!$C$277:$C$286,"&lt;&gt;")))</f>
        <v/>
      </c>
      <c r="J34" s="12" t="str">
        <f ca="1">IF(OR(A34="",B34="",COUNTIFS(計算!$C$277:$C$286,"&lt;="&amp;設定!$B$7,計算!$C$277:$C$286,"&lt;&gt;")=0),"",INDEX(計算!$F$277:$F$286,COUNTIFS(計算!$C$277:$C$286,"&lt;="&amp;設定!$B$7,計算!$C$277:$C$286,"&lt;&gt;")))</f>
        <v/>
      </c>
      <c r="K34" s="12" t="str">
        <f ca="1">IF(OR(A34="",B34="",COUNTIFS(計算!$C$277:$C$286,"&lt;="&amp;設定!$B$7,計算!$C$277:$C$286,"&lt;&gt;")=0),"",INDEX(計算!$E$277:$E$286,COUNTIFS(計算!$C$277:$C$286,"&lt;="&amp;設定!$B$7,計算!$C$277:$C$286,"&lt;&gt;")))</f>
        <v/>
      </c>
      <c r="L34" s="12" t="str">
        <f t="shared" ca="1" si="1"/>
        <v/>
      </c>
      <c r="M34" s="12" t="str">
        <f ca="1">IF(OR(A34="",B34="",COUNTIFS(計算!$C$277:$C$286,"&lt;="&amp;設定!$B$7,計算!$C$277:$C$286,"&lt;&gt;")=0),"",INDEX(計算!$J$277:$J$286,COUNTIFS(計算!$C$277:$C$286,"&lt;="&amp;設定!$B$7,計算!$C$277:$C$286,"&lt;&gt;")))</f>
        <v/>
      </c>
      <c r="N34" s="12" t="str">
        <f ca="1">IF(OR(A34="",B34="",COUNTIFS(計算!$C$277:$C$286,"&lt;="&amp;設定!$B$7,計算!$C$277:$C$286,"&lt;&gt;")=0),"",INDEX(計算!$I$277:$I$286,COUNTIFS(計算!$C$277:$C$286,"&lt;="&amp;設定!$B$7,計算!$C$277:$C$286,"&lt;&gt;")))</f>
        <v/>
      </c>
    </row>
    <row r="35" spans="1:14" ht="17.25" x14ac:dyDescent="0.25">
      <c r="A35" s="6"/>
      <c r="B35" s="14"/>
      <c r="C35" s="15"/>
      <c r="D35" s="16"/>
      <c r="E35" s="12" t="str">
        <f t="shared" si="0"/>
        <v/>
      </c>
      <c r="F35" s="14"/>
      <c r="G35" s="15"/>
      <c r="H35" s="17" t="str">
        <f>IF(OR(A35="",B35=""),"",IF(COUNTIFS(計算!$C$287:$C$296,"&lt;="&amp;設定!$B$7,計算!$C$287:$C$296,"&lt;&gt;")=0,"（まだ付与なし）",INDEX(計算!$C$287:$C$296,COUNTIFS(計算!$C$287:$C$296,"&lt;="&amp;設定!$B$7,計算!$C$287:$C$296,"&lt;&gt;"))))</f>
        <v/>
      </c>
      <c r="I35" s="12" t="str">
        <f ca="1">IF(OR(A35="",B35="",COUNTIFS(計算!$C$287:$C$296,"&lt;="&amp;設定!$B$7,計算!$C$287:$C$296,"&lt;&gt;")=0),"",INDEX(計算!$D$287:$D$296,COUNTIFS(計算!$C$287:$C$296,"&lt;="&amp;設定!$B$7,計算!$C$287:$C$296,"&lt;&gt;")))</f>
        <v/>
      </c>
      <c r="J35" s="12" t="str">
        <f ca="1">IF(OR(A35="",B35="",COUNTIFS(計算!$C$287:$C$296,"&lt;="&amp;設定!$B$7,計算!$C$287:$C$296,"&lt;&gt;")=0),"",INDEX(計算!$F$287:$F$296,COUNTIFS(計算!$C$287:$C$296,"&lt;="&amp;設定!$B$7,計算!$C$287:$C$296,"&lt;&gt;")))</f>
        <v/>
      </c>
      <c r="K35" s="12" t="str">
        <f ca="1">IF(OR(A35="",B35="",COUNTIFS(計算!$C$287:$C$296,"&lt;="&amp;設定!$B$7,計算!$C$287:$C$296,"&lt;&gt;")=0),"",INDEX(計算!$E$287:$E$296,COUNTIFS(計算!$C$287:$C$296,"&lt;="&amp;設定!$B$7,計算!$C$287:$C$296,"&lt;&gt;")))</f>
        <v/>
      </c>
      <c r="L35" s="12" t="str">
        <f t="shared" ca="1" si="1"/>
        <v/>
      </c>
      <c r="M35" s="12" t="str">
        <f ca="1">IF(OR(A35="",B35="",COUNTIFS(計算!$C$287:$C$296,"&lt;="&amp;設定!$B$7,計算!$C$287:$C$296,"&lt;&gt;")=0),"",INDEX(計算!$J$287:$J$296,COUNTIFS(計算!$C$287:$C$296,"&lt;="&amp;設定!$B$7,計算!$C$287:$C$296,"&lt;&gt;")))</f>
        <v/>
      </c>
      <c r="N35" s="12" t="str">
        <f ca="1">IF(OR(A35="",B35="",COUNTIFS(計算!$C$287:$C$296,"&lt;="&amp;設定!$B$7,計算!$C$287:$C$296,"&lt;&gt;")=0),"",INDEX(計算!$I$287:$I$296,COUNTIFS(計算!$C$287:$C$296,"&lt;="&amp;設定!$B$7,計算!$C$287:$C$296,"&lt;&gt;")))</f>
        <v/>
      </c>
    </row>
    <row r="36" spans="1:14" ht="17.25" x14ac:dyDescent="0.25">
      <c r="A36" s="6"/>
      <c r="B36" s="14"/>
      <c r="C36" s="15"/>
      <c r="D36" s="16"/>
      <c r="E36" s="12" t="str">
        <f t="shared" si="0"/>
        <v/>
      </c>
      <c r="F36" s="14"/>
      <c r="G36" s="15"/>
      <c r="H36" s="17" t="str">
        <f>IF(OR(A36="",B36=""),"",IF(COUNTIFS(計算!$C$297:$C$306,"&lt;="&amp;設定!$B$7,計算!$C$297:$C$306,"&lt;&gt;")=0,"（まだ付与なし）",INDEX(計算!$C$297:$C$306,COUNTIFS(計算!$C$297:$C$306,"&lt;="&amp;設定!$B$7,計算!$C$297:$C$306,"&lt;&gt;"))))</f>
        <v/>
      </c>
      <c r="I36" s="12" t="str">
        <f ca="1">IF(OR(A36="",B36="",COUNTIFS(計算!$C$297:$C$306,"&lt;="&amp;設定!$B$7,計算!$C$297:$C$306,"&lt;&gt;")=0),"",INDEX(計算!$D$297:$D$306,COUNTIFS(計算!$C$297:$C$306,"&lt;="&amp;設定!$B$7,計算!$C$297:$C$306,"&lt;&gt;")))</f>
        <v/>
      </c>
      <c r="J36" s="12" t="str">
        <f ca="1">IF(OR(A36="",B36="",COUNTIFS(計算!$C$297:$C$306,"&lt;="&amp;設定!$B$7,計算!$C$297:$C$306,"&lt;&gt;")=0),"",INDEX(計算!$F$297:$F$306,COUNTIFS(計算!$C$297:$C$306,"&lt;="&amp;設定!$B$7,計算!$C$297:$C$306,"&lt;&gt;")))</f>
        <v/>
      </c>
      <c r="K36" s="12" t="str">
        <f ca="1">IF(OR(A36="",B36="",COUNTIFS(計算!$C$297:$C$306,"&lt;="&amp;設定!$B$7,計算!$C$297:$C$306,"&lt;&gt;")=0),"",INDEX(計算!$E$297:$E$306,COUNTIFS(計算!$C$297:$C$306,"&lt;="&amp;設定!$B$7,計算!$C$297:$C$306,"&lt;&gt;")))</f>
        <v/>
      </c>
      <c r="L36" s="12" t="str">
        <f t="shared" ca="1" si="1"/>
        <v/>
      </c>
      <c r="M36" s="12" t="str">
        <f ca="1">IF(OR(A36="",B36="",COUNTIFS(計算!$C$297:$C$306,"&lt;="&amp;設定!$B$7,計算!$C$297:$C$306,"&lt;&gt;")=0),"",INDEX(計算!$J$297:$J$306,COUNTIFS(計算!$C$297:$C$306,"&lt;="&amp;設定!$B$7,計算!$C$297:$C$306,"&lt;&gt;")))</f>
        <v/>
      </c>
      <c r="N36" s="12" t="str">
        <f ca="1">IF(OR(A36="",B36="",COUNTIFS(計算!$C$297:$C$306,"&lt;="&amp;設定!$B$7,計算!$C$297:$C$306,"&lt;&gt;")=0),"",INDEX(計算!$I$297:$I$306,COUNTIFS(計算!$C$297:$C$306,"&lt;="&amp;設定!$B$7,計算!$C$297:$C$306,"&lt;&gt;")))</f>
        <v/>
      </c>
    </row>
    <row r="38" spans="1:14" ht="21.95" customHeight="1" x14ac:dyDescent="0.25">
      <c r="A38" s="29" t="s">
        <v>29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</sheetData>
  <mergeCells count="4">
    <mergeCell ref="A1:H2"/>
    <mergeCell ref="A38:N38"/>
    <mergeCell ref="A4:N4"/>
    <mergeCell ref="I1:N2"/>
  </mergeCells>
  <conditionalFormatting sqref="M7:M36">
    <cfRule type="expression" dxfId="0" priority="1">
      <formula>M7="未達成"</formula>
    </cfRule>
  </conditionalFormatting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0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" customWidth="1"/>
    <col min="2" max="2" width="20" customWidth="1"/>
    <col min="3" max="3" width="8" customWidth="1"/>
    <col min="4" max="4" width="10" customWidth="1"/>
    <col min="5" max="5" width="9" customWidth="1"/>
    <col min="6" max="6" width="22" customWidth="1"/>
    <col min="7" max="7" width="8" customWidth="1"/>
  </cols>
  <sheetData>
    <row r="1" spans="1:7" ht="21.95" customHeight="1" x14ac:dyDescent="0.25">
      <c r="A1" s="26" t="s">
        <v>47</v>
      </c>
      <c r="B1" s="27"/>
      <c r="C1" s="27"/>
      <c r="D1" s="27"/>
      <c r="E1" s="30" t="s">
        <v>48</v>
      </c>
      <c r="F1" s="27"/>
    </row>
    <row r="2" spans="1:7" ht="14.1" customHeight="1" x14ac:dyDescent="0.25">
      <c r="A2" s="27"/>
      <c r="B2" s="27"/>
      <c r="C2" s="27"/>
      <c r="D2" s="27"/>
      <c r="E2" s="27"/>
      <c r="F2" s="27"/>
    </row>
    <row r="3" spans="1:7" ht="5.0999999999999996" customHeight="1" x14ac:dyDescent="0.25"/>
    <row r="4" spans="1:7" ht="30" customHeight="1" x14ac:dyDescent="0.25">
      <c r="A4" s="28" t="s">
        <v>49</v>
      </c>
      <c r="B4" s="27"/>
      <c r="C4" s="27"/>
      <c r="D4" s="27"/>
      <c r="E4" s="27"/>
      <c r="F4" s="27"/>
    </row>
    <row r="6" spans="1:7" ht="30" customHeight="1" x14ac:dyDescent="0.25">
      <c r="A6" s="13" t="s">
        <v>50</v>
      </c>
      <c r="B6" s="13" t="s">
        <v>33</v>
      </c>
      <c r="C6" s="13" t="s">
        <v>51</v>
      </c>
      <c r="D6" s="13" t="s">
        <v>52</v>
      </c>
      <c r="E6" s="13" t="s">
        <v>53</v>
      </c>
      <c r="F6" s="13" t="s">
        <v>54</v>
      </c>
      <c r="G6" s="10" t="s">
        <v>55</v>
      </c>
    </row>
    <row r="7" spans="1:7" ht="17.25" x14ac:dyDescent="0.25">
      <c r="A7" s="14"/>
      <c r="B7" s="6"/>
      <c r="C7" s="16"/>
      <c r="D7" s="16"/>
      <c r="E7" s="18">
        <f>IF(OR(A7="",B7=""),0,IF(C7="時間",ROUND(N(D7)/IFERROR(INDEX(名簿!$E$7:$E$36,MATCH(B7,名簿!$A$7:$A$36,0)),8),3),IF(C7="半日",0.5,1)))</f>
        <v>0</v>
      </c>
      <c r="F7" s="6"/>
      <c r="G7" s="19" t="str">
        <f>IF(OR(A7="",B7="",B7&lt;&gt;管理簿!$B$4),"",COUNTIF($B$7:B7,管理簿!$B$4))</f>
        <v/>
      </c>
    </row>
    <row r="8" spans="1:7" ht="17.25" x14ac:dyDescent="0.25">
      <c r="A8" s="14"/>
      <c r="B8" s="6"/>
      <c r="C8" s="16"/>
      <c r="D8" s="16"/>
      <c r="E8" s="18">
        <f>IF(OR(A8="",B8=""),0,IF(C8="時間",ROUND(N(D8)/IFERROR(INDEX(名簿!$E$7:$E$36,MATCH(B8,名簿!$A$7:$A$36,0)),8),3),IF(C8="半日",0.5,1)))</f>
        <v>0</v>
      </c>
      <c r="F8" s="6"/>
      <c r="G8" s="19" t="str">
        <f>IF(OR(A8="",B8="",B8&lt;&gt;管理簿!$B$4),"",COUNTIF($B$7:B8,管理簿!$B$4))</f>
        <v/>
      </c>
    </row>
    <row r="9" spans="1:7" ht="17.25" x14ac:dyDescent="0.25">
      <c r="A9" s="14"/>
      <c r="B9" s="6"/>
      <c r="C9" s="16"/>
      <c r="D9" s="16"/>
      <c r="E9" s="18">
        <f>IF(OR(A9="",B9=""),0,IF(C9="時間",ROUND(N(D9)/IFERROR(INDEX(名簿!$E$7:$E$36,MATCH(B9,名簿!$A$7:$A$36,0)),8),3),IF(C9="半日",0.5,1)))</f>
        <v>0</v>
      </c>
      <c r="F9" s="6"/>
      <c r="G9" s="19" t="str">
        <f>IF(OR(A9="",B9="",B9&lt;&gt;管理簿!$B$4),"",COUNTIF($B$7:B9,管理簿!$B$4))</f>
        <v/>
      </c>
    </row>
    <row r="10" spans="1:7" ht="17.25" x14ac:dyDescent="0.25">
      <c r="A10" s="14"/>
      <c r="B10" s="6"/>
      <c r="C10" s="16"/>
      <c r="D10" s="16"/>
      <c r="E10" s="18">
        <f>IF(OR(A10="",B10=""),0,IF(C10="時間",ROUND(N(D10)/IFERROR(INDEX(名簿!$E$7:$E$36,MATCH(B10,名簿!$A$7:$A$36,0)),8),3),IF(C10="半日",0.5,1)))</f>
        <v>0</v>
      </c>
      <c r="F10" s="6"/>
      <c r="G10" s="19" t="str">
        <f>IF(OR(A10="",B10="",B10&lt;&gt;管理簿!$B$4),"",COUNTIF($B$7:B10,管理簿!$B$4))</f>
        <v/>
      </c>
    </row>
    <row r="11" spans="1:7" ht="17.25" x14ac:dyDescent="0.25">
      <c r="A11" s="14"/>
      <c r="B11" s="6"/>
      <c r="C11" s="16"/>
      <c r="D11" s="16"/>
      <c r="E11" s="18">
        <f>IF(OR(A11="",B11=""),0,IF(C11="時間",ROUND(N(D11)/IFERROR(INDEX(名簿!$E$7:$E$36,MATCH(B11,名簿!$A$7:$A$36,0)),8),3),IF(C11="半日",0.5,1)))</f>
        <v>0</v>
      </c>
      <c r="F11" s="6"/>
      <c r="G11" s="19" t="str">
        <f>IF(OR(A11="",B11="",B11&lt;&gt;管理簿!$B$4),"",COUNTIF($B$7:B11,管理簿!$B$4))</f>
        <v/>
      </c>
    </row>
    <row r="12" spans="1:7" ht="17.25" x14ac:dyDescent="0.25">
      <c r="A12" s="14"/>
      <c r="B12" s="6"/>
      <c r="C12" s="16"/>
      <c r="D12" s="16"/>
      <c r="E12" s="18">
        <f>IF(OR(A12="",B12=""),0,IF(C12="時間",ROUND(N(D12)/IFERROR(INDEX(名簿!$E$7:$E$36,MATCH(B12,名簿!$A$7:$A$36,0)),8),3),IF(C12="半日",0.5,1)))</f>
        <v>0</v>
      </c>
      <c r="F12" s="6"/>
      <c r="G12" s="19" t="str">
        <f>IF(OR(A12="",B12="",B12&lt;&gt;管理簿!$B$4),"",COUNTIF($B$7:B12,管理簿!$B$4))</f>
        <v/>
      </c>
    </row>
    <row r="13" spans="1:7" ht="17.25" x14ac:dyDescent="0.25">
      <c r="A13" s="14"/>
      <c r="B13" s="6"/>
      <c r="C13" s="16"/>
      <c r="D13" s="16"/>
      <c r="E13" s="18">
        <f>IF(OR(A13="",B13=""),0,IF(C13="時間",ROUND(N(D13)/IFERROR(INDEX(名簿!$E$7:$E$36,MATCH(B13,名簿!$A$7:$A$36,0)),8),3),IF(C13="半日",0.5,1)))</f>
        <v>0</v>
      </c>
      <c r="F13" s="6"/>
      <c r="G13" s="19" t="str">
        <f>IF(OR(A13="",B13="",B13&lt;&gt;管理簿!$B$4),"",COUNTIF($B$7:B13,管理簿!$B$4))</f>
        <v/>
      </c>
    </row>
    <row r="14" spans="1:7" ht="17.25" x14ac:dyDescent="0.25">
      <c r="A14" s="14"/>
      <c r="B14" s="6"/>
      <c r="C14" s="16"/>
      <c r="D14" s="16"/>
      <c r="E14" s="18">
        <f>IF(OR(A14="",B14=""),0,IF(C14="時間",ROUND(N(D14)/IFERROR(INDEX(名簿!$E$7:$E$36,MATCH(B14,名簿!$A$7:$A$36,0)),8),3),IF(C14="半日",0.5,1)))</f>
        <v>0</v>
      </c>
      <c r="F14" s="6"/>
      <c r="G14" s="19" t="str">
        <f>IF(OR(A14="",B14="",B14&lt;&gt;管理簿!$B$4),"",COUNTIF($B$7:B14,管理簿!$B$4))</f>
        <v/>
      </c>
    </row>
    <row r="15" spans="1:7" ht="17.25" x14ac:dyDescent="0.25">
      <c r="A15" s="14"/>
      <c r="B15" s="6"/>
      <c r="C15" s="16"/>
      <c r="D15" s="16"/>
      <c r="E15" s="18">
        <f>IF(OR(A15="",B15=""),0,IF(C15="時間",ROUND(N(D15)/IFERROR(INDEX(名簿!$E$7:$E$36,MATCH(B15,名簿!$A$7:$A$36,0)),8),3),IF(C15="半日",0.5,1)))</f>
        <v>0</v>
      </c>
      <c r="F15" s="6"/>
      <c r="G15" s="19" t="str">
        <f>IF(OR(A15="",B15="",B15&lt;&gt;管理簿!$B$4),"",COUNTIF($B$7:B15,管理簿!$B$4))</f>
        <v/>
      </c>
    </row>
    <row r="16" spans="1:7" ht="17.25" x14ac:dyDescent="0.25">
      <c r="A16" s="14"/>
      <c r="B16" s="6"/>
      <c r="C16" s="16"/>
      <c r="D16" s="16"/>
      <c r="E16" s="18">
        <f>IF(OR(A16="",B16=""),0,IF(C16="時間",ROUND(N(D16)/IFERROR(INDEX(名簿!$E$7:$E$36,MATCH(B16,名簿!$A$7:$A$36,0)),8),3),IF(C16="半日",0.5,1)))</f>
        <v>0</v>
      </c>
      <c r="F16" s="6"/>
      <c r="G16" s="19" t="str">
        <f>IF(OR(A16="",B16="",B16&lt;&gt;管理簿!$B$4),"",COUNTIF($B$7:B16,管理簿!$B$4))</f>
        <v/>
      </c>
    </row>
    <row r="17" spans="1:7" ht="17.25" x14ac:dyDescent="0.25">
      <c r="A17" s="14"/>
      <c r="B17" s="6"/>
      <c r="C17" s="16"/>
      <c r="D17" s="16"/>
      <c r="E17" s="18">
        <f>IF(OR(A17="",B17=""),0,IF(C17="時間",ROUND(N(D17)/IFERROR(INDEX(名簿!$E$7:$E$36,MATCH(B17,名簿!$A$7:$A$36,0)),8),3),IF(C17="半日",0.5,1)))</f>
        <v>0</v>
      </c>
      <c r="F17" s="6"/>
      <c r="G17" s="19" t="str">
        <f>IF(OR(A17="",B17="",B17&lt;&gt;管理簿!$B$4),"",COUNTIF($B$7:B17,管理簿!$B$4))</f>
        <v/>
      </c>
    </row>
    <row r="18" spans="1:7" ht="17.25" x14ac:dyDescent="0.25">
      <c r="A18" s="14"/>
      <c r="B18" s="6"/>
      <c r="C18" s="16"/>
      <c r="D18" s="16"/>
      <c r="E18" s="18">
        <f>IF(OR(A18="",B18=""),0,IF(C18="時間",ROUND(N(D18)/IFERROR(INDEX(名簿!$E$7:$E$36,MATCH(B18,名簿!$A$7:$A$36,0)),8),3),IF(C18="半日",0.5,1)))</f>
        <v>0</v>
      </c>
      <c r="F18" s="6"/>
      <c r="G18" s="19" t="str">
        <f>IF(OR(A18="",B18="",B18&lt;&gt;管理簿!$B$4),"",COUNTIF($B$7:B18,管理簿!$B$4))</f>
        <v/>
      </c>
    </row>
    <row r="19" spans="1:7" ht="17.25" x14ac:dyDescent="0.25">
      <c r="A19" s="14"/>
      <c r="B19" s="6"/>
      <c r="C19" s="16"/>
      <c r="D19" s="16"/>
      <c r="E19" s="18">
        <f>IF(OR(A19="",B19=""),0,IF(C19="時間",ROUND(N(D19)/IFERROR(INDEX(名簿!$E$7:$E$36,MATCH(B19,名簿!$A$7:$A$36,0)),8),3),IF(C19="半日",0.5,1)))</f>
        <v>0</v>
      </c>
      <c r="F19" s="6"/>
      <c r="G19" s="19" t="str">
        <f>IF(OR(A19="",B19="",B19&lt;&gt;管理簿!$B$4),"",COUNTIF($B$7:B19,管理簿!$B$4))</f>
        <v/>
      </c>
    </row>
    <row r="20" spans="1:7" ht="17.25" x14ac:dyDescent="0.25">
      <c r="A20" s="14"/>
      <c r="B20" s="6"/>
      <c r="C20" s="16"/>
      <c r="D20" s="16"/>
      <c r="E20" s="18">
        <f>IF(OR(A20="",B20=""),0,IF(C20="時間",ROUND(N(D20)/IFERROR(INDEX(名簿!$E$7:$E$36,MATCH(B20,名簿!$A$7:$A$36,0)),8),3),IF(C20="半日",0.5,1)))</f>
        <v>0</v>
      </c>
      <c r="F20" s="6"/>
      <c r="G20" s="19" t="str">
        <f>IF(OR(A20="",B20="",B20&lt;&gt;管理簿!$B$4),"",COUNTIF($B$7:B20,管理簿!$B$4))</f>
        <v/>
      </c>
    </row>
    <row r="21" spans="1:7" ht="17.25" x14ac:dyDescent="0.25">
      <c r="A21" s="14"/>
      <c r="B21" s="6"/>
      <c r="C21" s="16"/>
      <c r="D21" s="16"/>
      <c r="E21" s="18">
        <f>IF(OR(A21="",B21=""),0,IF(C21="時間",ROUND(N(D21)/IFERROR(INDEX(名簿!$E$7:$E$36,MATCH(B21,名簿!$A$7:$A$36,0)),8),3),IF(C21="半日",0.5,1)))</f>
        <v>0</v>
      </c>
      <c r="F21" s="6"/>
      <c r="G21" s="19" t="str">
        <f>IF(OR(A21="",B21="",B21&lt;&gt;管理簿!$B$4),"",COUNTIF($B$7:B21,管理簿!$B$4))</f>
        <v/>
      </c>
    </row>
    <row r="22" spans="1:7" ht="17.25" x14ac:dyDescent="0.25">
      <c r="A22" s="14"/>
      <c r="B22" s="6"/>
      <c r="C22" s="16"/>
      <c r="D22" s="16"/>
      <c r="E22" s="18">
        <f>IF(OR(A22="",B22=""),0,IF(C22="時間",ROUND(N(D22)/IFERROR(INDEX(名簿!$E$7:$E$36,MATCH(B22,名簿!$A$7:$A$36,0)),8),3),IF(C22="半日",0.5,1)))</f>
        <v>0</v>
      </c>
      <c r="F22" s="6"/>
      <c r="G22" s="19" t="str">
        <f>IF(OR(A22="",B22="",B22&lt;&gt;管理簿!$B$4),"",COUNTIF($B$7:B22,管理簿!$B$4))</f>
        <v/>
      </c>
    </row>
    <row r="23" spans="1:7" ht="17.25" x14ac:dyDescent="0.25">
      <c r="A23" s="14"/>
      <c r="B23" s="6"/>
      <c r="C23" s="16"/>
      <c r="D23" s="16"/>
      <c r="E23" s="18">
        <f>IF(OR(A23="",B23=""),0,IF(C23="時間",ROUND(N(D23)/IFERROR(INDEX(名簿!$E$7:$E$36,MATCH(B23,名簿!$A$7:$A$36,0)),8),3),IF(C23="半日",0.5,1)))</f>
        <v>0</v>
      </c>
      <c r="F23" s="6"/>
      <c r="G23" s="19" t="str">
        <f>IF(OR(A23="",B23="",B23&lt;&gt;管理簿!$B$4),"",COUNTIF($B$7:B23,管理簿!$B$4))</f>
        <v/>
      </c>
    </row>
    <row r="24" spans="1:7" ht="17.25" x14ac:dyDescent="0.25">
      <c r="A24" s="14"/>
      <c r="B24" s="6"/>
      <c r="C24" s="16"/>
      <c r="D24" s="16"/>
      <c r="E24" s="18">
        <f>IF(OR(A24="",B24=""),0,IF(C24="時間",ROUND(N(D24)/IFERROR(INDEX(名簿!$E$7:$E$36,MATCH(B24,名簿!$A$7:$A$36,0)),8),3),IF(C24="半日",0.5,1)))</f>
        <v>0</v>
      </c>
      <c r="F24" s="6"/>
      <c r="G24" s="19" t="str">
        <f>IF(OR(A24="",B24="",B24&lt;&gt;管理簿!$B$4),"",COUNTIF($B$7:B24,管理簿!$B$4))</f>
        <v/>
      </c>
    </row>
    <row r="25" spans="1:7" ht="17.25" x14ac:dyDescent="0.25">
      <c r="A25" s="14"/>
      <c r="B25" s="6"/>
      <c r="C25" s="16"/>
      <c r="D25" s="16"/>
      <c r="E25" s="18">
        <f>IF(OR(A25="",B25=""),0,IF(C25="時間",ROUND(N(D25)/IFERROR(INDEX(名簿!$E$7:$E$36,MATCH(B25,名簿!$A$7:$A$36,0)),8),3),IF(C25="半日",0.5,1)))</f>
        <v>0</v>
      </c>
      <c r="F25" s="6"/>
      <c r="G25" s="19" t="str">
        <f>IF(OR(A25="",B25="",B25&lt;&gt;管理簿!$B$4),"",COUNTIF($B$7:B25,管理簿!$B$4))</f>
        <v/>
      </c>
    </row>
    <row r="26" spans="1:7" ht="17.25" x14ac:dyDescent="0.25">
      <c r="A26" s="14"/>
      <c r="B26" s="6"/>
      <c r="C26" s="16"/>
      <c r="D26" s="16"/>
      <c r="E26" s="18">
        <f>IF(OR(A26="",B26=""),0,IF(C26="時間",ROUND(N(D26)/IFERROR(INDEX(名簿!$E$7:$E$36,MATCH(B26,名簿!$A$7:$A$36,0)),8),3),IF(C26="半日",0.5,1)))</f>
        <v>0</v>
      </c>
      <c r="F26" s="6"/>
      <c r="G26" s="19" t="str">
        <f>IF(OR(A26="",B26="",B26&lt;&gt;管理簿!$B$4),"",COUNTIF($B$7:B26,管理簿!$B$4))</f>
        <v/>
      </c>
    </row>
    <row r="27" spans="1:7" ht="17.25" x14ac:dyDescent="0.25">
      <c r="A27" s="14"/>
      <c r="B27" s="6"/>
      <c r="C27" s="16"/>
      <c r="D27" s="16"/>
      <c r="E27" s="18">
        <f>IF(OR(A27="",B27=""),0,IF(C27="時間",ROUND(N(D27)/IFERROR(INDEX(名簿!$E$7:$E$36,MATCH(B27,名簿!$A$7:$A$36,0)),8),3),IF(C27="半日",0.5,1)))</f>
        <v>0</v>
      </c>
      <c r="F27" s="6"/>
      <c r="G27" s="19" t="str">
        <f>IF(OR(A27="",B27="",B27&lt;&gt;管理簿!$B$4),"",COUNTIF($B$7:B27,管理簿!$B$4))</f>
        <v/>
      </c>
    </row>
    <row r="28" spans="1:7" ht="17.25" x14ac:dyDescent="0.25">
      <c r="A28" s="14"/>
      <c r="B28" s="6"/>
      <c r="C28" s="16"/>
      <c r="D28" s="16"/>
      <c r="E28" s="18">
        <f>IF(OR(A28="",B28=""),0,IF(C28="時間",ROUND(N(D28)/IFERROR(INDEX(名簿!$E$7:$E$36,MATCH(B28,名簿!$A$7:$A$36,0)),8),3),IF(C28="半日",0.5,1)))</f>
        <v>0</v>
      </c>
      <c r="F28" s="6"/>
      <c r="G28" s="19" t="str">
        <f>IF(OR(A28="",B28="",B28&lt;&gt;管理簿!$B$4),"",COUNTIF($B$7:B28,管理簿!$B$4))</f>
        <v/>
      </c>
    </row>
    <row r="29" spans="1:7" ht="17.25" x14ac:dyDescent="0.25">
      <c r="A29" s="14"/>
      <c r="B29" s="6"/>
      <c r="C29" s="16"/>
      <c r="D29" s="16"/>
      <c r="E29" s="18">
        <f>IF(OR(A29="",B29=""),0,IF(C29="時間",ROUND(N(D29)/IFERROR(INDEX(名簿!$E$7:$E$36,MATCH(B29,名簿!$A$7:$A$36,0)),8),3),IF(C29="半日",0.5,1)))</f>
        <v>0</v>
      </c>
      <c r="F29" s="6"/>
      <c r="G29" s="19" t="str">
        <f>IF(OR(A29="",B29="",B29&lt;&gt;管理簿!$B$4),"",COUNTIF($B$7:B29,管理簿!$B$4))</f>
        <v/>
      </c>
    </row>
    <row r="30" spans="1:7" ht="17.25" x14ac:dyDescent="0.25">
      <c r="A30" s="14"/>
      <c r="B30" s="6"/>
      <c r="C30" s="16"/>
      <c r="D30" s="16"/>
      <c r="E30" s="18">
        <f>IF(OR(A30="",B30=""),0,IF(C30="時間",ROUND(N(D30)/IFERROR(INDEX(名簿!$E$7:$E$36,MATCH(B30,名簿!$A$7:$A$36,0)),8),3),IF(C30="半日",0.5,1)))</f>
        <v>0</v>
      </c>
      <c r="F30" s="6"/>
      <c r="G30" s="19" t="str">
        <f>IF(OR(A30="",B30="",B30&lt;&gt;管理簿!$B$4),"",COUNTIF($B$7:B30,管理簿!$B$4))</f>
        <v/>
      </c>
    </row>
    <row r="31" spans="1:7" ht="17.25" x14ac:dyDescent="0.25">
      <c r="A31" s="14"/>
      <c r="B31" s="6"/>
      <c r="C31" s="16"/>
      <c r="D31" s="16"/>
      <c r="E31" s="18">
        <f>IF(OR(A31="",B31=""),0,IF(C31="時間",ROUND(N(D31)/IFERROR(INDEX(名簿!$E$7:$E$36,MATCH(B31,名簿!$A$7:$A$36,0)),8),3),IF(C31="半日",0.5,1)))</f>
        <v>0</v>
      </c>
      <c r="F31" s="6"/>
      <c r="G31" s="19" t="str">
        <f>IF(OR(A31="",B31="",B31&lt;&gt;管理簿!$B$4),"",COUNTIF($B$7:B31,管理簿!$B$4))</f>
        <v/>
      </c>
    </row>
    <row r="32" spans="1:7" ht="17.25" x14ac:dyDescent="0.25">
      <c r="A32" s="14"/>
      <c r="B32" s="6"/>
      <c r="C32" s="16"/>
      <c r="D32" s="16"/>
      <c r="E32" s="18">
        <f>IF(OR(A32="",B32=""),0,IF(C32="時間",ROUND(N(D32)/IFERROR(INDEX(名簿!$E$7:$E$36,MATCH(B32,名簿!$A$7:$A$36,0)),8),3),IF(C32="半日",0.5,1)))</f>
        <v>0</v>
      </c>
      <c r="F32" s="6"/>
      <c r="G32" s="19" t="str">
        <f>IF(OR(A32="",B32="",B32&lt;&gt;管理簿!$B$4),"",COUNTIF($B$7:B32,管理簿!$B$4))</f>
        <v/>
      </c>
    </row>
    <row r="33" spans="1:7" ht="17.25" x14ac:dyDescent="0.25">
      <c r="A33" s="14"/>
      <c r="B33" s="6"/>
      <c r="C33" s="16"/>
      <c r="D33" s="16"/>
      <c r="E33" s="18">
        <f>IF(OR(A33="",B33=""),0,IF(C33="時間",ROUND(N(D33)/IFERROR(INDEX(名簿!$E$7:$E$36,MATCH(B33,名簿!$A$7:$A$36,0)),8),3),IF(C33="半日",0.5,1)))</f>
        <v>0</v>
      </c>
      <c r="F33" s="6"/>
      <c r="G33" s="19" t="str">
        <f>IF(OR(A33="",B33="",B33&lt;&gt;管理簿!$B$4),"",COUNTIF($B$7:B33,管理簿!$B$4))</f>
        <v/>
      </c>
    </row>
    <row r="34" spans="1:7" ht="17.25" x14ac:dyDescent="0.25">
      <c r="A34" s="14"/>
      <c r="B34" s="6"/>
      <c r="C34" s="16"/>
      <c r="D34" s="16"/>
      <c r="E34" s="18">
        <f>IF(OR(A34="",B34=""),0,IF(C34="時間",ROUND(N(D34)/IFERROR(INDEX(名簿!$E$7:$E$36,MATCH(B34,名簿!$A$7:$A$36,0)),8),3),IF(C34="半日",0.5,1)))</f>
        <v>0</v>
      </c>
      <c r="F34" s="6"/>
      <c r="G34" s="19" t="str">
        <f>IF(OR(A34="",B34="",B34&lt;&gt;管理簿!$B$4),"",COUNTIF($B$7:B34,管理簿!$B$4))</f>
        <v/>
      </c>
    </row>
    <row r="35" spans="1:7" ht="17.25" x14ac:dyDescent="0.25">
      <c r="A35" s="14"/>
      <c r="B35" s="6"/>
      <c r="C35" s="16"/>
      <c r="D35" s="16"/>
      <c r="E35" s="18">
        <f>IF(OR(A35="",B35=""),0,IF(C35="時間",ROUND(N(D35)/IFERROR(INDEX(名簿!$E$7:$E$36,MATCH(B35,名簿!$A$7:$A$36,0)),8),3),IF(C35="半日",0.5,1)))</f>
        <v>0</v>
      </c>
      <c r="F35" s="6"/>
      <c r="G35" s="19" t="str">
        <f>IF(OR(A35="",B35="",B35&lt;&gt;管理簿!$B$4),"",COUNTIF($B$7:B35,管理簿!$B$4))</f>
        <v/>
      </c>
    </row>
    <row r="36" spans="1:7" ht="17.25" x14ac:dyDescent="0.25">
      <c r="A36" s="14"/>
      <c r="B36" s="6"/>
      <c r="C36" s="16"/>
      <c r="D36" s="16"/>
      <c r="E36" s="18">
        <f>IF(OR(A36="",B36=""),0,IF(C36="時間",ROUND(N(D36)/IFERROR(INDEX(名簿!$E$7:$E$36,MATCH(B36,名簿!$A$7:$A$36,0)),8),3),IF(C36="半日",0.5,1)))</f>
        <v>0</v>
      </c>
      <c r="F36" s="6"/>
      <c r="G36" s="19" t="str">
        <f>IF(OR(A36="",B36="",B36&lt;&gt;管理簿!$B$4),"",COUNTIF($B$7:B36,管理簿!$B$4))</f>
        <v/>
      </c>
    </row>
    <row r="37" spans="1:7" ht="17.25" x14ac:dyDescent="0.25">
      <c r="A37" s="14"/>
      <c r="B37" s="6"/>
      <c r="C37" s="16"/>
      <c r="D37" s="16"/>
      <c r="E37" s="18">
        <f>IF(OR(A37="",B37=""),0,IF(C37="時間",ROUND(N(D37)/IFERROR(INDEX(名簿!$E$7:$E$36,MATCH(B37,名簿!$A$7:$A$36,0)),8),3),IF(C37="半日",0.5,1)))</f>
        <v>0</v>
      </c>
      <c r="F37" s="6"/>
      <c r="G37" s="19" t="str">
        <f>IF(OR(A37="",B37="",B37&lt;&gt;管理簿!$B$4),"",COUNTIF($B$7:B37,管理簿!$B$4))</f>
        <v/>
      </c>
    </row>
    <row r="38" spans="1:7" ht="17.25" x14ac:dyDescent="0.25">
      <c r="A38" s="14"/>
      <c r="B38" s="6"/>
      <c r="C38" s="16"/>
      <c r="D38" s="16"/>
      <c r="E38" s="18">
        <f>IF(OR(A38="",B38=""),0,IF(C38="時間",ROUND(N(D38)/IFERROR(INDEX(名簿!$E$7:$E$36,MATCH(B38,名簿!$A$7:$A$36,0)),8),3),IF(C38="半日",0.5,1)))</f>
        <v>0</v>
      </c>
      <c r="F38" s="6"/>
      <c r="G38" s="19" t="str">
        <f>IF(OR(A38="",B38="",B38&lt;&gt;管理簿!$B$4),"",COUNTIF($B$7:B38,管理簿!$B$4))</f>
        <v/>
      </c>
    </row>
    <row r="39" spans="1:7" ht="17.25" x14ac:dyDescent="0.25">
      <c r="A39" s="14"/>
      <c r="B39" s="6"/>
      <c r="C39" s="16"/>
      <c r="D39" s="16"/>
      <c r="E39" s="18">
        <f>IF(OR(A39="",B39=""),0,IF(C39="時間",ROUND(N(D39)/IFERROR(INDEX(名簿!$E$7:$E$36,MATCH(B39,名簿!$A$7:$A$36,0)),8),3),IF(C39="半日",0.5,1)))</f>
        <v>0</v>
      </c>
      <c r="F39" s="6"/>
      <c r="G39" s="19" t="str">
        <f>IF(OR(A39="",B39="",B39&lt;&gt;管理簿!$B$4),"",COUNTIF($B$7:B39,管理簿!$B$4))</f>
        <v/>
      </c>
    </row>
    <row r="40" spans="1:7" ht="17.25" x14ac:dyDescent="0.25">
      <c r="A40" s="14"/>
      <c r="B40" s="6"/>
      <c r="C40" s="16"/>
      <c r="D40" s="16"/>
      <c r="E40" s="18">
        <f>IF(OR(A40="",B40=""),0,IF(C40="時間",ROUND(N(D40)/IFERROR(INDEX(名簿!$E$7:$E$36,MATCH(B40,名簿!$A$7:$A$36,0)),8),3),IF(C40="半日",0.5,1)))</f>
        <v>0</v>
      </c>
      <c r="F40" s="6"/>
      <c r="G40" s="19" t="str">
        <f>IF(OR(A40="",B40="",B40&lt;&gt;管理簿!$B$4),"",COUNTIF($B$7:B40,管理簿!$B$4))</f>
        <v/>
      </c>
    </row>
    <row r="41" spans="1:7" ht="17.25" x14ac:dyDescent="0.25">
      <c r="A41" s="14"/>
      <c r="B41" s="6"/>
      <c r="C41" s="16"/>
      <c r="D41" s="16"/>
      <c r="E41" s="18">
        <f>IF(OR(A41="",B41=""),0,IF(C41="時間",ROUND(N(D41)/IFERROR(INDEX(名簿!$E$7:$E$36,MATCH(B41,名簿!$A$7:$A$36,0)),8),3),IF(C41="半日",0.5,1)))</f>
        <v>0</v>
      </c>
      <c r="F41" s="6"/>
      <c r="G41" s="19" t="str">
        <f>IF(OR(A41="",B41="",B41&lt;&gt;管理簿!$B$4),"",COUNTIF($B$7:B41,管理簿!$B$4))</f>
        <v/>
      </c>
    </row>
    <row r="42" spans="1:7" ht="17.25" x14ac:dyDescent="0.25">
      <c r="A42" s="14"/>
      <c r="B42" s="6"/>
      <c r="C42" s="16"/>
      <c r="D42" s="16"/>
      <c r="E42" s="18">
        <f>IF(OR(A42="",B42=""),0,IF(C42="時間",ROUND(N(D42)/IFERROR(INDEX(名簿!$E$7:$E$36,MATCH(B42,名簿!$A$7:$A$36,0)),8),3),IF(C42="半日",0.5,1)))</f>
        <v>0</v>
      </c>
      <c r="F42" s="6"/>
      <c r="G42" s="19" t="str">
        <f>IF(OR(A42="",B42="",B42&lt;&gt;管理簿!$B$4),"",COUNTIF($B$7:B42,管理簿!$B$4))</f>
        <v/>
      </c>
    </row>
    <row r="43" spans="1:7" ht="17.25" x14ac:dyDescent="0.25">
      <c r="A43" s="14"/>
      <c r="B43" s="6"/>
      <c r="C43" s="16"/>
      <c r="D43" s="16"/>
      <c r="E43" s="18">
        <f>IF(OR(A43="",B43=""),0,IF(C43="時間",ROUND(N(D43)/IFERROR(INDEX(名簿!$E$7:$E$36,MATCH(B43,名簿!$A$7:$A$36,0)),8),3),IF(C43="半日",0.5,1)))</f>
        <v>0</v>
      </c>
      <c r="F43" s="6"/>
      <c r="G43" s="19" t="str">
        <f>IF(OR(A43="",B43="",B43&lt;&gt;管理簿!$B$4),"",COUNTIF($B$7:B43,管理簿!$B$4))</f>
        <v/>
      </c>
    </row>
    <row r="44" spans="1:7" ht="17.25" x14ac:dyDescent="0.25">
      <c r="A44" s="14"/>
      <c r="B44" s="6"/>
      <c r="C44" s="16"/>
      <c r="D44" s="16"/>
      <c r="E44" s="18">
        <f>IF(OR(A44="",B44=""),0,IF(C44="時間",ROUND(N(D44)/IFERROR(INDEX(名簿!$E$7:$E$36,MATCH(B44,名簿!$A$7:$A$36,0)),8),3),IF(C44="半日",0.5,1)))</f>
        <v>0</v>
      </c>
      <c r="F44" s="6"/>
      <c r="G44" s="19" t="str">
        <f>IF(OR(A44="",B44="",B44&lt;&gt;管理簿!$B$4),"",COUNTIF($B$7:B44,管理簿!$B$4))</f>
        <v/>
      </c>
    </row>
    <row r="45" spans="1:7" ht="17.25" x14ac:dyDescent="0.25">
      <c r="A45" s="14"/>
      <c r="B45" s="6"/>
      <c r="C45" s="16"/>
      <c r="D45" s="16"/>
      <c r="E45" s="18">
        <f>IF(OR(A45="",B45=""),0,IF(C45="時間",ROUND(N(D45)/IFERROR(INDEX(名簿!$E$7:$E$36,MATCH(B45,名簿!$A$7:$A$36,0)),8),3),IF(C45="半日",0.5,1)))</f>
        <v>0</v>
      </c>
      <c r="F45" s="6"/>
      <c r="G45" s="19" t="str">
        <f>IF(OR(A45="",B45="",B45&lt;&gt;管理簿!$B$4),"",COUNTIF($B$7:B45,管理簿!$B$4))</f>
        <v/>
      </c>
    </row>
    <row r="46" spans="1:7" ht="17.25" x14ac:dyDescent="0.25">
      <c r="A46" s="14"/>
      <c r="B46" s="6"/>
      <c r="C46" s="16"/>
      <c r="D46" s="16"/>
      <c r="E46" s="18">
        <f>IF(OR(A46="",B46=""),0,IF(C46="時間",ROUND(N(D46)/IFERROR(INDEX(名簿!$E$7:$E$36,MATCH(B46,名簿!$A$7:$A$36,0)),8),3),IF(C46="半日",0.5,1)))</f>
        <v>0</v>
      </c>
      <c r="F46" s="6"/>
      <c r="G46" s="19" t="str">
        <f>IF(OR(A46="",B46="",B46&lt;&gt;管理簿!$B$4),"",COUNTIF($B$7:B46,管理簿!$B$4))</f>
        <v/>
      </c>
    </row>
    <row r="47" spans="1:7" ht="17.25" x14ac:dyDescent="0.25">
      <c r="A47" s="14"/>
      <c r="B47" s="6"/>
      <c r="C47" s="16"/>
      <c r="D47" s="16"/>
      <c r="E47" s="18">
        <f>IF(OR(A47="",B47=""),0,IF(C47="時間",ROUND(N(D47)/IFERROR(INDEX(名簿!$E$7:$E$36,MATCH(B47,名簿!$A$7:$A$36,0)),8),3),IF(C47="半日",0.5,1)))</f>
        <v>0</v>
      </c>
      <c r="F47" s="6"/>
      <c r="G47" s="19" t="str">
        <f>IF(OR(A47="",B47="",B47&lt;&gt;管理簿!$B$4),"",COUNTIF($B$7:B47,管理簿!$B$4))</f>
        <v/>
      </c>
    </row>
    <row r="48" spans="1:7" ht="17.25" x14ac:dyDescent="0.25">
      <c r="A48" s="14"/>
      <c r="B48" s="6"/>
      <c r="C48" s="16"/>
      <c r="D48" s="16"/>
      <c r="E48" s="18">
        <f>IF(OR(A48="",B48=""),0,IF(C48="時間",ROUND(N(D48)/IFERROR(INDEX(名簿!$E$7:$E$36,MATCH(B48,名簿!$A$7:$A$36,0)),8),3),IF(C48="半日",0.5,1)))</f>
        <v>0</v>
      </c>
      <c r="F48" s="6"/>
      <c r="G48" s="19" t="str">
        <f>IF(OR(A48="",B48="",B48&lt;&gt;管理簿!$B$4),"",COUNTIF($B$7:B48,管理簿!$B$4))</f>
        <v/>
      </c>
    </row>
    <row r="49" spans="1:7" ht="17.25" x14ac:dyDescent="0.25">
      <c r="A49" s="14"/>
      <c r="B49" s="6"/>
      <c r="C49" s="16"/>
      <c r="D49" s="16"/>
      <c r="E49" s="18">
        <f>IF(OR(A49="",B49=""),0,IF(C49="時間",ROUND(N(D49)/IFERROR(INDEX(名簿!$E$7:$E$36,MATCH(B49,名簿!$A$7:$A$36,0)),8),3),IF(C49="半日",0.5,1)))</f>
        <v>0</v>
      </c>
      <c r="F49" s="6"/>
      <c r="G49" s="19" t="str">
        <f>IF(OR(A49="",B49="",B49&lt;&gt;管理簿!$B$4),"",COUNTIF($B$7:B49,管理簿!$B$4))</f>
        <v/>
      </c>
    </row>
    <row r="50" spans="1:7" ht="17.25" x14ac:dyDescent="0.25">
      <c r="A50" s="14"/>
      <c r="B50" s="6"/>
      <c r="C50" s="16"/>
      <c r="D50" s="16"/>
      <c r="E50" s="18">
        <f>IF(OR(A50="",B50=""),0,IF(C50="時間",ROUND(N(D50)/IFERROR(INDEX(名簿!$E$7:$E$36,MATCH(B50,名簿!$A$7:$A$36,0)),8),3),IF(C50="半日",0.5,1)))</f>
        <v>0</v>
      </c>
      <c r="F50" s="6"/>
      <c r="G50" s="19" t="str">
        <f>IF(OR(A50="",B50="",B50&lt;&gt;管理簿!$B$4),"",COUNTIF($B$7:B50,管理簿!$B$4))</f>
        <v/>
      </c>
    </row>
    <row r="51" spans="1:7" ht="17.25" x14ac:dyDescent="0.25">
      <c r="A51" s="14"/>
      <c r="B51" s="6"/>
      <c r="C51" s="16"/>
      <c r="D51" s="16"/>
      <c r="E51" s="18">
        <f>IF(OR(A51="",B51=""),0,IF(C51="時間",ROUND(N(D51)/IFERROR(INDEX(名簿!$E$7:$E$36,MATCH(B51,名簿!$A$7:$A$36,0)),8),3),IF(C51="半日",0.5,1)))</f>
        <v>0</v>
      </c>
      <c r="F51" s="6"/>
      <c r="G51" s="19" t="str">
        <f>IF(OR(A51="",B51="",B51&lt;&gt;管理簿!$B$4),"",COUNTIF($B$7:B51,管理簿!$B$4))</f>
        <v/>
      </c>
    </row>
    <row r="52" spans="1:7" ht="17.25" x14ac:dyDescent="0.25">
      <c r="A52" s="14"/>
      <c r="B52" s="6"/>
      <c r="C52" s="16"/>
      <c r="D52" s="16"/>
      <c r="E52" s="18">
        <f>IF(OR(A52="",B52=""),0,IF(C52="時間",ROUND(N(D52)/IFERROR(INDEX(名簿!$E$7:$E$36,MATCH(B52,名簿!$A$7:$A$36,0)),8),3),IF(C52="半日",0.5,1)))</f>
        <v>0</v>
      </c>
      <c r="F52" s="6"/>
      <c r="G52" s="19" t="str">
        <f>IF(OR(A52="",B52="",B52&lt;&gt;管理簿!$B$4),"",COUNTIF($B$7:B52,管理簿!$B$4))</f>
        <v/>
      </c>
    </row>
    <row r="53" spans="1:7" ht="17.25" x14ac:dyDescent="0.25">
      <c r="A53" s="14"/>
      <c r="B53" s="6"/>
      <c r="C53" s="16"/>
      <c r="D53" s="16"/>
      <c r="E53" s="18">
        <f>IF(OR(A53="",B53=""),0,IF(C53="時間",ROUND(N(D53)/IFERROR(INDEX(名簿!$E$7:$E$36,MATCH(B53,名簿!$A$7:$A$36,0)),8),3),IF(C53="半日",0.5,1)))</f>
        <v>0</v>
      </c>
      <c r="F53" s="6"/>
      <c r="G53" s="19" t="str">
        <f>IF(OR(A53="",B53="",B53&lt;&gt;管理簿!$B$4),"",COUNTIF($B$7:B53,管理簿!$B$4))</f>
        <v/>
      </c>
    </row>
    <row r="54" spans="1:7" ht="17.25" x14ac:dyDescent="0.25">
      <c r="A54" s="14"/>
      <c r="B54" s="6"/>
      <c r="C54" s="16"/>
      <c r="D54" s="16"/>
      <c r="E54" s="18">
        <f>IF(OR(A54="",B54=""),0,IF(C54="時間",ROUND(N(D54)/IFERROR(INDEX(名簿!$E$7:$E$36,MATCH(B54,名簿!$A$7:$A$36,0)),8),3),IF(C54="半日",0.5,1)))</f>
        <v>0</v>
      </c>
      <c r="F54" s="6"/>
      <c r="G54" s="19" t="str">
        <f>IF(OR(A54="",B54="",B54&lt;&gt;管理簿!$B$4),"",COUNTIF($B$7:B54,管理簿!$B$4))</f>
        <v/>
      </c>
    </row>
    <row r="55" spans="1:7" ht="17.25" x14ac:dyDescent="0.25">
      <c r="A55" s="14"/>
      <c r="B55" s="6"/>
      <c r="C55" s="16"/>
      <c r="D55" s="16"/>
      <c r="E55" s="18">
        <f>IF(OR(A55="",B55=""),0,IF(C55="時間",ROUND(N(D55)/IFERROR(INDEX(名簿!$E$7:$E$36,MATCH(B55,名簿!$A$7:$A$36,0)),8),3),IF(C55="半日",0.5,1)))</f>
        <v>0</v>
      </c>
      <c r="F55" s="6"/>
      <c r="G55" s="19" t="str">
        <f>IF(OR(A55="",B55="",B55&lt;&gt;管理簿!$B$4),"",COUNTIF($B$7:B55,管理簿!$B$4))</f>
        <v/>
      </c>
    </row>
    <row r="56" spans="1:7" ht="17.25" x14ac:dyDescent="0.25">
      <c r="A56" s="14"/>
      <c r="B56" s="6"/>
      <c r="C56" s="16"/>
      <c r="D56" s="16"/>
      <c r="E56" s="18">
        <f>IF(OR(A56="",B56=""),0,IF(C56="時間",ROUND(N(D56)/IFERROR(INDEX(名簿!$E$7:$E$36,MATCH(B56,名簿!$A$7:$A$36,0)),8),3),IF(C56="半日",0.5,1)))</f>
        <v>0</v>
      </c>
      <c r="F56" s="6"/>
      <c r="G56" s="19" t="str">
        <f>IF(OR(A56="",B56="",B56&lt;&gt;管理簿!$B$4),"",COUNTIF($B$7:B56,管理簿!$B$4))</f>
        <v/>
      </c>
    </row>
    <row r="57" spans="1:7" ht="17.25" x14ac:dyDescent="0.25">
      <c r="A57" s="14"/>
      <c r="B57" s="6"/>
      <c r="C57" s="16"/>
      <c r="D57" s="16"/>
      <c r="E57" s="18">
        <f>IF(OR(A57="",B57=""),0,IF(C57="時間",ROUND(N(D57)/IFERROR(INDEX(名簿!$E$7:$E$36,MATCH(B57,名簿!$A$7:$A$36,0)),8),3),IF(C57="半日",0.5,1)))</f>
        <v>0</v>
      </c>
      <c r="F57" s="6"/>
      <c r="G57" s="19" t="str">
        <f>IF(OR(A57="",B57="",B57&lt;&gt;管理簿!$B$4),"",COUNTIF($B$7:B57,管理簿!$B$4))</f>
        <v/>
      </c>
    </row>
    <row r="58" spans="1:7" ht="17.25" x14ac:dyDescent="0.25">
      <c r="A58" s="14"/>
      <c r="B58" s="6"/>
      <c r="C58" s="16"/>
      <c r="D58" s="16"/>
      <c r="E58" s="18">
        <f>IF(OR(A58="",B58=""),0,IF(C58="時間",ROUND(N(D58)/IFERROR(INDEX(名簿!$E$7:$E$36,MATCH(B58,名簿!$A$7:$A$36,0)),8),3),IF(C58="半日",0.5,1)))</f>
        <v>0</v>
      </c>
      <c r="F58" s="6"/>
      <c r="G58" s="19" t="str">
        <f>IF(OR(A58="",B58="",B58&lt;&gt;管理簿!$B$4),"",COUNTIF($B$7:B58,管理簿!$B$4))</f>
        <v/>
      </c>
    </row>
    <row r="59" spans="1:7" ht="17.25" x14ac:dyDescent="0.25">
      <c r="A59" s="14"/>
      <c r="B59" s="6"/>
      <c r="C59" s="16"/>
      <c r="D59" s="16"/>
      <c r="E59" s="18">
        <f>IF(OR(A59="",B59=""),0,IF(C59="時間",ROUND(N(D59)/IFERROR(INDEX(名簿!$E$7:$E$36,MATCH(B59,名簿!$A$7:$A$36,0)),8),3),IF(C59="半日",0.5,1)))</f>
        <v>0</v>
      </c>
      <c r="F59" s="6"/>
      <c r="G59" s="19" t="str">
        <f>IF(OR(A59="",B59="",B59&lt;&gt;管理簿!$B$4),"",COUNTIF($B$7:B59,管理簿!$B$4))</f>
        <v/>
      </c>
    </row>
    <row r="60" spans="1:7" ht="17.25" x14ac:dyDescent="0.25">
      <c r="A60" s="14"/>
      <c r="B60" s="6"/>
      <c r="C60" s="16"/>
      <c r="D60" s="16"/>
      <c r="E60" s="18">
        <f>IF(OR(A60="",B60=""),0,IF(C60="時間",ROUND(N(D60)/IFERROR(INDEX(名簿!$E$7:$E$36,MATCH(B60,名簿!$A$7:$A$36,0)),8),3),IF(C60="半日",0.5,1)))</f>
        <v>0</v>
      </c>
      <c r="F60" s="6"/>
      <c r="G60" s="19" t="str">
        <f>IF(OR(A60="",B60="",B60&lt;&gt;管理簿!$B$4),"",COUNTIF($B$7:B60,管理簿!$B$4))</f>
        <v/>
      </c>
    </row>
    <row r="61" spans="1:7" ht="17.25" x14ac:dyDescent="0.25">
      <c r="A61" s="14"/>
      <c r="B61" s="6"/>
      <c r="C61" s="16"/>
      <c r="D61" s="16"/>
      <c r="E61" s="18">
        <f>IF(OR(A61="",B61=""),0,IF(C61="時間",ROUND(N(D61)/IFERROR(INDEX(名簿!$E$7:$E$36,MATCH(B61,名簿!$A$7:$A$36,0)),8),3),IF(C61="半日",0.5,1)))</f>
        <v>0</v>
      </c>
      <c r="F61" s="6"/>
      <c r="G61" s="19" t="str">
        <f>IF(OR(A61="",B61="",B61&lt;&gt;管理簿!$B$4),"",COUNTIF($B$7:B61,管理簿!$B$4))</f>
        <v/>
      </c>
    </row>
    <row r="62" spans="1:7" ht="17.25" x14ac:dyDescent="0.25">
      <c r="A62" s="14"/>
      <c r="B62" s="6"/>
      <c r="C62" s="16"/>
      <c r="D62" s="16"/>
      <c r="E62" s="18">
        <f>IF(OR(A62="",B62=""),0,IF(C62="時間",ROUND(N(D62)/IFERROR(INDEX(名簿!$E$7:$E$36,MATCH(B62,名簿!$A$7:$A$36,0)),8),3),IF(C62="半日",0.5,1)))</f>
        <v>0</v>
      </c>
      <c r="F62" s="6"/>
      <c r="G62" s="19" t="str">
        <f>IF(OR(A62="",B62="",B62&lt;&gt;管理簿!$B$4),"",COUNTIF($B$7:B62,管理簿!$B$4))</f>
        <v/>
      </c>
    </row>
    <row r="63" spans="1:7" ht="17.25" x14ac:dyDescent="0.25">
      <c r="A63" s="14"/>
      <c r="B63" s="6"/>
      <c r="C63" s="16"/>
      <c r="D63" s="16"/>
      <c r="E63" s="18">
        <f>IF(OR(A63="",B63=""),0,IF(C63="時間",ROUND(N(D63)/IFERROR(INDEX(名簿!$E$7:$E$36,MATCH(B63,名簿!$A$7:$A$36,0)),8),3),IF(C63="半日",0.5,1)))</f>
        <v>0</v>
      </c>
      <c r="F63" s="6"/>
      <c r="G63" s="19" t="str">
        <f>IF(OR(A63="",B63="",B63&lt;&gt;管理簿!$B$4),"",COUNTIF($B$7:B63,管理簿!$B$4))</f>
        <v/>
      </c>
    </row>
    <row r="64" spans="1:7" ht="17.25" x14ac:dyDescent="0.25">
      <c r="A64" s="14"/>
      <c r="B64" s="6"/>
      <c r="C64" s="16"/>
      <c r="D64" s="16"/>
      <c r="E64" s="18">
        <f>IF(OR(A64="",B64=""),0,IF(C64="時間",ROUND(N(D64)/IFERROR(INDEX(名簿!$E$7:$E$36,MATCH(B64,名簿!$A$7:$A$36,0)),8),3),IF(C64="半日",0.5,1)))</f>
        <v>0</v>
      </c>
      <c r="F64" s="6"/>
      <c r="G64" s="19" t="str">
        <f>IF(OR(A64="",B64="",B64&lt;&gt;管理簿!$B$4),"",COUNTIF($B$7:B64,管理簿!$B$4))</f>
        <v/>
      </c>
    </row>
    <row r="65" spans="1:7" ht="17.25" x14ac:dyDescent="0.25">
      <c r="A65" s="14"/>
      <c r="B65" s="6"/>
      <c r="C65" s="16"/>
      <c r="D65" s="16"/>
      <c r="E65" s="18">
        <f>IF(OR(A65="",B65=""),0,IF(C65="時間",ROUND(N(D65)/IFERROR(INDEX(名簿!$E$7:$E$36,MATCH(B65,名簿!$A$7:$A$36,0)),8),3),IF(C65="半日",0.5,1)))</f>
        <v>0</v>
      </c>
      <c r="F65" s="6"/>
      <c r="G65" s="19" t="str">
        <f>IF(OR(A65="",B65="",B65&lt;&gt;管理簿!$B$4),"",COUNTIF($B$7:B65,管理簿!$B$4))</f>
        <v/>
      </c>
    </row>
    <row r="66" spans="1:7" ht="17.25" x14ac:dyDescent="0.25">
      <c r="A66" s="14"/>
      <c r="B66" s="6"/>
      <c r="C66" s="16"/>
      <c r="D66" s="16"/>
      <c r="E66" s="18">
        <f>IF(OR(A66="",B66=""),0,IF(C66="時間",ROUND(N(D66)/IFERROR(INDEX(名簿!$E$7:$E$36,MATCH(B66,名簿!$A$7:$A$36,0)),8),3),IF(C66="半日",0.5,1)))</f>
        <v>0</v>
      </c>
      <c r="F66" s="6"/>
      <c r="G66" s="19" t="str">
        <f>IF(OR(A66="",B66="",B66&lt;&gt;管理簿!$B$4),"",COUNTIF($B$7:B66,管理簿!$B$4))</f>
        <v/>
      </c>
    </row>
    <row r="67" spans="1:7" ht="17.25" x14ac:dyDescent="0.25">
      <c r="A67" s="14"/>
      <c r="B67" s="6"/>
      <c r="C67" s="16"/>
      <c r="D67" s="16"/>
      <c r="E67" s="18">
        <f>IF(OR(A67="",B67=""),0,IF(C67="時間",ROUND(N(D67)/IFERROR(INDEX(名簿!$E$7:$E$36,MATCH(B67,名簿!$A$7:$A$36,0)),8),3),IF(C67="半日",0.5,1)))</f>
        <v>0</v>
      </c>
      <c r="F67" s="6"/>
      <c r="G67" s="19" t="str">
        <f>IF(OR(A67="",B67="",B67&lt;&gt;管理簿!$B$4),"",COUNTIF($B$7:B67,管理簿!$B$4))</f>
        <v/>
      </c>
    </row>
    <row r="68" spans="1:7" ht="17.25" x14ac:dyDescent="0.25">
      <c r="A68" s="14"/>
      <c r="B68" s="6"/>
      <c r="C68" s="16"/>
      <c r="D68" s="16"/>
      <c r="E68" s="18">
        <f>IF(OR(A68="",B68=""),0,IF(C68="時間",ROUND(N(D68)/IFERROR(INDEX(名簿!$E$7:$E$36,MATCH(B68,名簿!$A$7:$A$36,0)),8),3),IF(C68="半日",0.5,1)))</f>
        <v>0</v>
      </c>
      <c r="F68" s="6"/>
      <c r="G68" s="19" t="str">
        <f>IF(OR(A68="",B68="",B68&lt;&gt;管理簿!$B$4),"",COUNTIF($B$7:B68,管理簿!$B$4))</f>
        <v/>
      </c>
    </row>
    <row r="69" spans="1:7" ht="17.25" x14ac:dyDescent="0.25">
      <c r="A69" s="14"/>
      <c r="B69" s="6"/>
      <c r="C69" s="16"/>
      <c r="D69" s="16"/>
      <c r="E69" s="18">
        <f>IF(OR(A69="",B69=""),0,IF(C69="時間",ROUND(N(D69)/IFERROR(INDEX(名簿!$E$7:$E$36,MATCH(B69,名簿!$A$7:$A$36,0)),8),3),IF(C69="半日",0.5,1)))</f>
        <v>0</v>
      </c>
      <c r="F69" s="6"/>
      <c r="G69" s="19" t="str">
        <f>IF(OR(A69="",B69="",B69&lt;&gt;管理簿!$B$4),"",COUNTIF($B$7:B69,管理簿!$B$4))</f>
        <v/>
      </c>
    </row>
    <row r="70" spans="1:7" ht="17.25" x14ac:dyDescent="0.25">
      <c r="A70" s="14"/>
      <c r="B70" s="6"/>
      <c r="C70" s="16"/>
      <c r="D70" s="16"/>
      <c r="E70" s="18">
        <f>IF(OR(A70="",B70=""),0,IF(C70="時間",ROUND(N(D70)/IFERROR(INDEX(名簿!$E$7:$E$36,MATCH(B70,名簿!$A$7:$A$36,0)),8),3),IF(C70="半日",0.5,1)))</f>
        <v>0</v>
      </c>
      <c r="F70" s="6"/>
      <c r="G70" s="19" t="str">
        <f>IF(OR(A70="",B70="",B70&lt;&gt;管理簿!$B$4),"",COUNTIF($B$7:B70,管理簿!$B$4))</f>
        <v/>
      </c>
    </row>
    <row r="71" spans="1:7" ht="17.25" x14ac:dyDescent="0.25">
      <c r="A71" s="14"/>
      <c r="B71" s="6"/>
      <c r="C71" s="16"/>
      <c r="D71" s="16"/>
      <c r="E71" s="18">
        <f>IF(OR(A71="",B71=""),0,IF(C71="時間",ROUND(N(D71)/IFERROR(INDEX(名簿!$E$7:$E$36,MATCH(B71,名簿!$A$7:$A$36,0)),8),3),IF(C71="半日",0.5,1)))</f>
        <v>0</v>
      </c>
      <c r="F71" s="6"/>
      <c r="G71" s="19" t="str">
        <f>IF(OR(A71="",B71="",B71&lt;&gt;管理簿!$B$4),"",COUNTIF($B$7:B71,管理簿!$B$4))</f>
        <v/>
      </c>
    </row>
    <row r="72" spans="1:7" ht="17.25" x14ac:dyDescent="0.25">
      <c r="A72" s="14"/>
      <c r="B72" s="6"/>
      <c r="C72" s="16"/>
      <c r="D72" s="16"/>
      <c r="E72" s="18">
        <f>IF(OR(A72="",B72=""),0,IF(C72="時間",ROUND(N(D72)/IFERROR(INDEX(名簿!$E$7:$E$36,MATCH(B72,名簿!$A$7:$A$36,0)),8),3),IF(C72="半日",0.5,1)))</f>
        <v>0</v>
      </c>
      <c r="F72" s="6"/>
      <c r="G72" s="19" t="str">
        <f>IF(OR(A72="",B72="",B72&lt;&gt;管理簿!$B$4),"",COUNTIF($B$7:B72,管理簿!$B$4))</f>
        <v/>
      </c>
    </row>
    <row r="73" spans="1:7" ht="17.25" x14ac:dyDescent="0.25">
      <c r="A73" s="14"/>
      <c r="B73" s="6"/>
      <c r="C73" s="16"/>
      <c r="D73" s="16"/>
      <c r="E73" s="18">
        <f>IF(OR(A73="",B73=""),0,IF(C73="時間",ROUND(N(D73)/IFERROR(INDEX(名簿!$E$7:$E$36,MATCH(B73,名簿!$A$7:$A$36,0)),8),3),IF(C73="半日",0.5,1)))</f>
        <v>0</v>
      </c>
      <c r="F73" s="6"/>
      <c r="G73" s="19" t="str">
        <f>IF(OR(A73="",B73="",B73&lt;&gt;管理簿!$B$4),"",COUNTIF($B$7:B73,管理簿!$B$4))</f>
        <v/>
      </c>
    </row>
    <row r="74" spans="1:7" ht="17.25" x14ac:dyDescent="0.25">
      <c r="A74" s="14"/>
      <c r="B74" s="6"/>
      <c r="C74" s="16"/>
      <c r="D74" s="16"/>
      <c r="E74" s="18">
        <f>IF(OR(A74="",B74=""),0,IF(C74="時間",ROUND(N(D74)/IFERROR(INDEX(名簿!$E$7:$E$36,MATCH(B74,名簿!$A$7:$A$36,0)),8),3),IF(C74="半日",0.5,1)))</f>
        <v>0</v>
      </c>
      <c r="F74" s="6"/>
      <c r="G74" s="19" t="str">
        <f>IF(OR(A74="",B74="",B74&lt;&gt;管理簿!$B$4),"",COUNTIF($B$7:B74,管理簿!$B$4))</f>
        <v/>
      </c>
    </row>
    <row r="75" spans="1:7" ht="17.25" x14ac:dyDescent="0.25">
      <c r="A75" s="14"/>
      <c r="B75" s="6"/>
      <c r="C75" s="16"/>
      <c r="D75" s="16"/>
      <c r="E75" s="18">
        <f>IF(OR(A75="",B75=""),0,IF(C75="時間",ROUND(N(D75)/IFERROR(INDEX(名簿!$E$7:$E$36,MATCH(B75,名簿!$A$7:$A$36,0)),8),3),IF(C75="半日",0.5,1)))</f>
        <v>0</v>
      </c>
      <c r="F75" s="6"/>
      <c r="G75" s="19" t="str">
        <f>IF(OR(A75="",B75="",B75&lt;&gt;管理簿!$B$4),"",COUNTIF($B$7:B75,管理簿!$B$4))</f>
        <v/>
      </c>
    </row>
    <row r="76" spans="1:7" ht="17.25" x14ac:dyDescent="0.25">
      <c r="A76" s="14"/>
      <c r="B76" s="6"/>
      <c r="C76" s="16"/>
      <c r="D76" s="16"/>
      <c r="E76" s="18">
        <f>IF(OR(A76="",B76=""),0,IF(C76="時間",ROUND(N(D76)/IFERROR(INDEX(名簿!$E$7:$E$36,MATCH(B76,名簿!$A$7:$A$36,0)),8),3),IF(C76="半日",0.5,1)))</f>
        <v>0</v>
      </c>
      <c r="F76" s="6"/>
      <c r="G76" s="19" t="str">
        <f>IF(OR(A76="",B76="",B76&lt;&gt;管理簿!$B$4),"",COUNTIF($B$7:B76,管理簿!$B$4))</f>
        <v/>
      </c>
    </row>
    <row r="77" spans="1:7" ht="17.25" x14ac:dyDescent="0.25">
      <c r="A77" s="14"/>
      <c r="B77" s="6"/>
      <c r="C77" s="16"/>
      <c r="D77" s="16"/>
      <c r="E77" s="18">
        <f>IF(OR(A77="",B77=""),0,IF(C77="時間",ROUND(N(D77)/IFERROR(INDEX(名簿!$E$7:$E$36,MATCH(B77,名簿!$A$7:$A$36,0)),8),3),IF(C77="半日",0.5,1)))</f>
        <v>0</v>
      </c>
      <c r="F77" s="6"/>
      <c r="G77" s="19" t="str">
        <f>IF(OR(A77="",B77="",B77&lt;&gt;管理簿!$B$4),"",COUNTIF($B$7:B77,管理簿!$B$4))</f>
        <v/>
      </c>
    </row>
    <row r="78" spans="1:7" ht="17.25" x14ac:dyDescent="0.25">
      <c r="A78" s="14"/>
      <c r="B78" s="6"/>
      <c r="C78" s="16"/>
      <c r="D78" s="16"/>
      <c r="E78" s="18">
        <f>IF(OR(A78="",B78=""),0,IF(C78="時間",ROUND(N(D78)/IFERROR(INDEX(名簿!$E$7:$E$36,MATCH(B78,名簿!$A$7:$A$36,0)),8),3),IF(C78="半日",0.5,1)))</f>
        <v>0</v>
      </c>
      <c r="F78" s="6"/>
      <c r="G78" s="19" t="str">
        <f>IF(OR(A78="",B78="",B78&lt;&gt;管理簿!$B$4),"",COUNTIF($B$7:B78,管理簿!$B$4))</f>
        <v/>
      </c>
    </row>
    <row r="79" spans="1:7" ht="17.25" x14ac:dyDescent="0.25">
      <c r="A79" s="14"/>
      <c r="B79" s="6"/>
      <c r="C79" s="16"/>
      <c r="D79" s="16"/>
      <c r="E79" s="18">
        <f>IF(OR(A79="",B79=""),0,IF(C79="時間",ROUND(N(D79)/IFERROR(INDEX(名簿!$E$7:$E$36,MATCH(B79,名簿!$A$7:$A$36,0)),8),3),IF(C79="半日",0.5,1)))</f>
        <v>0</v>
      </c>
      <c r="F79" s="6"/>
      <c r="G79" s="19" t="str">
        <f>IF(OR(A79="",B79="",B79&lt;&gt;管理簿!$B$4),"",COUNTIF($B$7:B79,管理簿!$B$4))</f>
        <v/>
      </c>
    </row>
    <row r="80" spans="1:7" ht="17.25" x14ac:dyDescent="0.25">
      <c r="A80" s="14"/>
      <c r="B80" s="6"/>
      <c r="C80" s="16"/>
      <c r="D80" s="16"/>
      <c r="E80" s="18">
        <f>IF(OR(A80="",B80=""),0,IF(C80="時間",ROUND(N(D80)/IFERROR(INDEX(名簿!$E$7:$E$36,MATCH(B80,名簿!$A$7:$A$36,0)),8),3),IF(C80="半日",0.5,1)))</f>
        <v>0</v>
      </c>
      <c r="F80" s="6"/>
      <c r="G80" s="19" t="str">
        <f>IF(OR(A80="",B80="",B80&lt;&gt;管理簿!$B$4),"",COUNTIF($B$7:B80,管理簿!$B$4))</f>
        <v/>
      </c>
    </row>
    <row r="81" spans="1:7" ht="17.25" x14ac:dyDescent="0.25">
      <c r="A81" s="14"/>
      <c r="B81" s="6"/>
      <c r="C81" s="16"/>
      <c r="D81" s="16"/>
      <c r="E81" s="18">
        <f>IF(OR(A81="",B81=""),0,IF(C81="時間",ROUND(N(D81)/IFERROR(INDEX(名簿!$E$7:$E$36,MATCH(B81,名簿!$A$7:$A$36,0)),8),3),IF(C81="半日",0.5,1)))</f>
        <v>0</v>
      </c>
      <c r="F81" s="6"/>
      <c r="G81" s="19" t="str">
        <f>IF(OR(A81="",B81="",B81&lt;&gt;管理簿!$B$4),"",COUNTIF($B$7:B81,管理簿!$B$4))</f>
        <v/>
      </c>
    </row>
    <row r="82" spans="1:7" ht="17.25" x14ac:dyDescent="0.25">
      <c r="A82" s="14"/>
      <c r="B82" s="6"/>
      <c r="C82" s="16"/>
      <c r="D82" s="16"/>
      <c r="E82" s="18">
        <f>IF(OR(A82="",B82=""),0,IF(C82="時間",ROUND(N(D82)/IFERROR(INDEX(名簿!$E$7:$E$36,MATCH(B82,名簿!$A$7:$A$36,0)),8),3),IF(C82="半日",0.5,1)))</f>
        <v>0</v>
      </c>
      <c r="F82" s="6"/>
      <c r="G82" s="19" t="str">
        <f>IF(OR(A82="",B82="",B82&lt;&gt;管理簿!$B$4),"",COUNTIF($B$7:B82,管理簿!$B$4))</f>
        <v/>
      </c>
    </row>
    <row r="83" spans="1:7" ht="17.25" x14ac:dyDescent="0.25">
      <c r="A83" s="14"/>
      <c r="B83" s="6"/>
      <c r="C83" s="16"/>
      <c r="D83" s="16"/>
      <c r="E83" s="18">
        <f>IF(OR(A83="",B83=""),0,IF(C83="時間",ROUND(N(D83)/IFERROR(INDEX(名簿!$E$7:$E$36,MATCH(B83,名簿!$A$7:$A$36,0)),8),3),IF(C83="半日",0.5,1)))</f>
        <v>0</v>
      </c>
      <c r="F83" s="6"/>
      <c r="G83" s="19" t="str">
        <f>IF(OR(A83="",B83="",B83&lt;&gt;管理簿!$B$4),"",COUNTIF($B$7:B83,管理簿!$B$4))</f>
        <v/>
      </c>
    </row>
    <row r="84" spans="1:7" ht="17.25" x14ac:dyDescent="0.25">
      <c r="A84" s="14"/>
      <c r="B84" s="6"/>
      <c r="C84" s="16"/>
      <c r="D84" s="16"/>
      <c r="E84" s="18">
        <f>IF(OR(A84="",B84=""),0,IF(C84="時間",ROUND(N(D84)/IFERROR(INDEX(名簿!$E$7:$E$36,MATCH(B84,名簿!$A$7:$A$36,0)),8),3),IF(C84="半日",0.5,1)))</f>
        <v>0</v>
      </c>
      <c r="F84" s="6"/>
      <c r="G84" s="19" t="str">
        <f>IF(OR(A84="",B84="",B84&lt;&gt;管理簿!$B$4),"",COUNTIF($B$7:B84,管理簿!$B$4))</f>
        <v/>
      </c>
    </row>
    <row r="85" spans="1:7" ht="17.25" x14ac:dyDescent="0.25">
      <c r="A85" s="14"/>
      <c r="B85" s="6"/>
      <c r="C85" s="16"/>
      <c r="D85" s="16"/>
      <c r="E85" s="18">
        <f>IF(OR(A85="",B85=""),0,IF(C85="時間",ROUND(N(D85)/IFERROR(INDEX(名簿!$E$7:$E$36,MATCH(B85,名簿!$A$7:$A$36,0)),8),3),IF(C85="半日",0.5,1)))</f>
        <v>0</v>
      </c>
      <c r="F85" s="6"/>
      <c r="G85" s="19" t="str">
        <f>IF(OR(A85="",B85="",B85&lt;&gt;管理簿!$B$4),"",COUNTIF($B$7:B85,管理簿!$B$4))</f>
        <v/>
      </c>
    </row>
    <row r="86" spans="1:7" ht="17.25" x14ac:dyDescent="0.25">
      <c r="A86" s="14"/>
      <c r="B86" s="6"/>
      <c r="C86" s="16"/>
      <c r="D86" s="16"/>
      <c r="E86" s="18">
        <f>IF(OR(A86="",B86=""),0,IF(C86="時間",ROUND(N(D86)/IFERROR(INDEX(名簿!$E$7:$E$36,MATCH(B86,名簿!$A$7:$A$36,0)),8),3),IF(C86="半日",0.5,1)))</f>
        <v>0</v>
      </c>
      <c r="F86" s="6"/>
      <c r="G86" s="19" t="str">
        <f>IF(OR(A86="",B86="",B86&lt;&gt;管理簿!$B$4),"",COUNTIF($B$7:B86,管理簿!$B$4))</f>
        <v/>
      </c>
    </row>
    <row r="87" spans="1:7" ht="17.25" x14ac:dyDescent="0.25">
      <c r="A87" s="14"/>
      <c r="B87" s="6"/>
      <c r="C87" s="16"/>
      <c r="D87" s="16"/>
      <c r="E87" s="18">
        <f>IF(OR(A87="",B87=""),0,IF(C87="時間",ROUND(N(D87)/IFERROR(INDEX(名簿!$E$7:$E$36,MATCH(B87,名簿!$A$7:$A$36,0)),8),3),IF(C87="半日",0.5,1)))</f>
        <v>0</v>
      </c>
      <c r="F87" s="6"/>
      <c r="G87" s="19" t="str">
        <f>IF(OR(A87="",B87="",B87&lt;&gt;管理簿!$B$4),"",COUNTIF($B$7:B87,管理簿!$B$4))</f>
        <v/>
      </c>
    </row>
    <row r="88" spans="1:7" ht="17.25" x14ac:dyDescent="0.25">
      <c r="A88" s="14"/>
      <c r="B88" s="6"/>
      <c r="C88" s="16"/>
      <c r="D88" s="16"/>
      <c r="E88" s="18">
        <f>IF(OR(A88="",B88=""),0,IF(C88="時間",ROUND(N(D88)/IFERROR(INDEX(名簿!$E$7:$E$36,MATCH(B88,名簿!$A$7:$A$36,0)),8),3),IF(C88="半日",0.5,1)))</f>
        <v>0</v>
      </c>
      <c r="F88" s="6"/>
      <c r="G88" s="19" t="str">
        <f>IF(OR(A88="",B88="",B88&lt;&gt;管理簿!$B$4),"",COUNTIF($B$7:B88,管理簿!$B$4))</f>
        <v/>
      </c>
    </row>
    <row r="89" spans="1:7" ht="17.25" x14ac:dyDescent="0.25">
      <c r="A89" s="14"/>
      <c r="B89" s="6"/>
      <c r="C89" s="16"/>
      <c r="D89" s="16"/>
      <c r="E89" s="18">
        <f>IF(OR(A89="",B89=""),0,IF(C89="時間",ROUND(N(D89)/IFERROR(INDEX(名簿!$E$7:$E$36,MATCH(B89,名簿!$A$7:$A$36,0)),8),3),IF(C89="半日",0.5,1)))</f>
        <v>0</v>
      </c>
      <c r="F89" s="6"/>
      <c r="G89" s="19" t="str">
        <f>IF(OR(A89="",B89="",B89&lt;&gt;管理簿!$B$4),"",COUNTIF($B$7:B89,管理簿!$B$4))</f>
        <v/>
      </c>
    </row>
    <row r="90" spans="1:7" ht="17.25" x14ac:dyDescent="0.25">
      <c r="A90" s="14"/>
      <c r="B90" s="6"/>
      <c r="C90" s="16"/>
      <c r="D90" s="16"/>
      <c r="E90" s="18">
        <f>IF(OR(A90="",B90=""),0,IF(C90="時間",ROUND(N(D90)/IFERROR(INDEX(名簿!$E$7:$E$36,MATCH(B90,名簿!$A$7:$A$36,0)),8),3),IF(C90="半日",0.5,1)))</f>
        <v>0</v>
      </c>
      <c r="F90" s="6"/>
      <c r="G90" s="19" t="str">
        <f>IF(OR(A90="",B90="",B90&lt;&gt;管理簿!$B$4),"",COUNTIF($B$7:B90,管理簿!$B$4))</f>
        <v/>
      </c>
    </row>
    <row r="91" spans="1:7" ht="17.25" x14ac:dyDescent="0.25">
      <c r="A91" s="14"/>
      <c r="B91" s="6"/>
      <c r="C91" s="16"/>
      <c r="D91" s="16"/>
      <c r="E91" s="18">
        <f>IF(OR(A91="",B91=""),0,IF(C91="時間",ROUND(N(D91)/IFERROR(INDEX(名簿!$E$7:$E$36,MATCH(B91,名簿!$A$7:$A$36,0)),8),3),IF(C91="半日",0.5,1)))</f>
        <v>0</v>
      </c>
      <c r="F91" s="6"/>
      <c r="G91" s="19" t="str">
        <f>IF(OR(A91="",B91="",B91&lt;&gt;管理簿!$B$4),"",COUNTIF($B$7:B91,管理簿!$B$4))</f>
        <v/>
      </c>
    </row>
    <row r="92" spans="1:7" ht="17.25" x14ac:dyDescent="0.25">
      <c r="A92" s="14"/>
      <c r="B92" s="6"/>
      <c r="C92" s="16"/>
      <c r="D92" s="16"/>
      <c r="E92" s="18">
        <f>IF(OR(A92="",B92=""),0,IF(C92="時間",ROUND(N(D92)/IFERROR(INDEX(名簿!$E$7:$E$36,MATCH(B92,名簿!$A$7:$A$36,0)),8),3),IF(C92="半日",0.5,1)))</f>
        <v>0</v>
      </c>
      <c r="F92" s="6"/>
      <c r="G92" s="19" t="str">
        <f>IF(OR(A92="",B92="",B92&lt;&gt;管理簿!$B$4),"",COUNTIF($B$7:B92,管理簿!$B$4))</f>
        <v/>
      </c>
    </row>
    <row r="93" spans="1:7" ht="17.25" x14ac:dyDescent="0.25">
      <c r="A93" s="14"/>
      <c r="B93" s="6"/>
      <c r="C93" s="16"/>
      <c r="D93" s="16"/>
      <c r="E93" s="18">
        <f>IF(OR(A93="",B93=""),0,IF(C93="時間",ROUND(N(D93)/IFERROR(INDEX(名簿!$E$7:$E$36,MATCH(B93,名簿!$A$7:$A$36,0)),8),3),IF(C93="半日",0.5,1)))</f>
        <v>0</v>
      </c>
      <c r="F93" s="6"/>
      <c r="G93" s="19" t="str">
        <f>IF(OR(A93="",B93="",B93&lt;&gt;管理簿!$B$4),"",COUNTIF($B$7:B93,管理簿!$B$4))</f>
        <v/>
      </c>
    </row>
    <row r="94" spans="1:7" ht="17.25" x14ac:dyDescent="0.25">
      <c r="A94" s="14"/>
      <c r="B94" s="6"/>
      <c r="C94" s="16"/>
      <c r="D94" s="16"/>
      <c r="E94" s="18">
        <f>IF(OR(A94="",B94=""),0,IF(C94="時間",ROUND(N(D94)/IFERROR(INDEX(名簿!$E$7:$E$36,MATCH(B94,名簿!$A$7:$A$36,0)),8),3),IF(C94="半日",0.5,1)))</f>
        <v>0</v>
      </c>
      <c r="F94" s="6"/>
      <c r="G94" s="19" t="str">
        <f>IF(OR(A94="",B94="",B94&lt;&gt;管理簿!$B$4),"",COUNTIF($B$7:B94,管理簿!$B$4))</f>
        <v/>
      </c>
    </row>
    <row r="95" spans="1:7" ht="17.25" x14ac:dyDescent="0.25">
      <c r="A95" s="14"/>
      <c r="B95" s="6"/>
      <c r="C95" s="16"/>
      <c r="D95" s="16"/>
      <c r="E95" s="18">
        <f>IF(OR(A95="",B95=""),0,IF(C95="時間",ROUND(N(D95)/IFERROR(INDEX(名簿!$E$7:$E$36,MATCH(B95,名簿!$A$7:$A$36,0)),8),3),IF(C95="半日",0.5,1)))</f>
        <v>0</v>
      </c>
      <c r="F95" s="6"/>
      <c r="G95" s="19" t="str">
        <f>IF(OR(A95="",B95="",B95&lt;&gt;管理簿!$B$4),"",COUNTIF($B$7:B95,管理簿!$B$4))</f>
        <v/>
      </c>
    </row>
    <row r="96" spans="1:7" ht="17.25" x14ac:dyDescent="0.25">
      <c r="A96" s="14"/>
      <c r="B96" s="6"/>
      <c r="C96" s="16"/>
      <c r="D96" s="16"/>
      <c r="E96" s="18">
        <f>IF(OR(A96="",B96=""),0,IF(C96="時間",ROUND(N(D96)/IFERROR(INDEX(名簿!$E$7:$E$36,MATCH(B96,名簿!$A$7:$A$36,0)),8),3),IF(C96="半日",0.5,1)))</f>
        <v>0</v>
      </c>
      <c r="F96" s="6"/>
      <c r="G96" s="19" t="str">
        <f>IF(OR(A96="",B96="",B96&lt;&gt;管理簿!$B$4),"",COUNTIF($B$7:B96,管理簿!$B$4))</f>
        <v/>
      </c>
    </row>
    <row r="97" spans="1:7" ht="17.25" x14ac:dyDescent="0.25">
      <c r="A97" s="14"/>
      <c r="B97" s="6"/>
      <c r="C97" s="16"/>
      <c r="D97" s="16"/>
      <c r="E97" s="18">
        <f>IF(OR(A97="",B97=""),0,IF(C97="時間",ROUND(N(D97)/IFERROR(INDEX(名簿!$E$7:$E$36,MATCH(B97,名簿!$A$7:$A$36,0)),8),3),IF(C97="半日",0.5,1)))</f>
        <v>0</v>
      </c>
      <c r="F97" s="6"/>
      <c r="G97" s="19" t="str">
        <f>IF(OR(A97="",B97="",B97&lt;&gt;管理簿!$B$4),"",COUNTIF($B$7:B97,管理簿!$B$4))</f>
        <v/>
      </c>
    </row>
    <row r="98" spans="1:7" ht="17.25" x14ac:dyDescent="0.25">
      <c r="A98" s="14"/>
      <c r="B98" s="6"/>
      <c r="C98" s="16"/>
      <c r="D98" s="16"/>
      <c r="E98" s="18">
        <f>IF(OR(A98="",B98=""),0,IF(C98="時間",ROUND(N(D98)/IFERROR(INDEX(名簿!$E$7:$E$36,MATCH(B98,名簿!$A$7:$A$36,0)),8),3),IF(C98="半日",0.5,1)))</f>
        <v>0</v>
      </c>
      <c r="F98" s="6"/>
      <c r="G98" s="19" t="str">
        <f>IF(OR(A98="",B98="",B98&lt;&gt;管理簿!$B$4),"",COUNTIF($B$7:B98,管理簿!$B$4))</f>
        <v/>
      </c>
    </row>
    <row r="99" spans="1:7" ht="17.25" x14ac:dyDescent="0.25">
      <c r="A99" s="14"/>
      <c r="B99" s="6"/>
      <c r="C99" s="16"/>
      <c r="D99" s="16"/>
      <c r="E99" s="18">
        <f>IF(OR(A99="",B99=""),0,IF(C99="時間",ROUND(N(D99)/IFERROR(INDEX(名簿!$E$7:$E$36,MATCH(B99,名簿!$A$7:$A$36,0)),8),3),IF(C99="半日",0.5,1)))</f>
        <v>0</v>
      </c>
      <c r="F99" s="6"/>
      <c r="G99" s="19" t="str">
        <f>IF(OR(A99="",B99="",B99&lt;&gt;管理簿!$B$4),"",COUNTIF($B$7:B99,管理簿!$B$4))</f>
        <v/>
      </c>
    </row>
    <row r="100" spans="1:7" ht="17.25" x14ac:dyDescent="0.25">
      <c r="A100" s="14"/>
      <c r="B100" s="6"/>
      <c r="C100" s="16"/>
      <c r="D100" s="16"/>
      <c r="E100" s="18">
        <f>IF(OR(A100="",B100=""),0,IF(C100="時間",ROUND(N(D100)/IFERROR(INDEX(名簿!$E$7:$E$36,MATCH(B100,名簿!$A$7:$A$36,0)),8),3),IF(C100="半日",0.5,1)))</f>
        <v>0</v>
      </c>
      <c r="F100" s="6"/>
      <c r="G100" s="19" t="str">
        <f>IF(OR(A100="",B100="",B100&lt;&gt;管理簿!$B$4),"",COUNTIF($B$7:B100,管理簿!$B$4))</f>
        <v/>
      </c>
    </row>
    <row r="101" spans="1:7" ht="17.25" x14ac:dyDescent="0.25">
      <c r="A101" s="14"/>
      <c r="B101" s="6"/>
      <c r="C101" s="16"/>
      <c r="D101" s="16"/>
      <c r="E101" s="18">
        <f>IF(OR(A101="",B101=""),0,IF(C101="時間",ROUND(N(D101)/IFERROR(INDEX(名簿!$E$7:$E$36,MATCH(B101,名簿!$A$7:$A$36,0)),8),3),IF(C101="半日",0.5,1)))</f>
        <v>0</v>
      </c>
      <c r="F101" s="6"/>
      <c r="G101" s="19" t="str">
        <f>IF(OR(A101="",B101="",B101&lt;&gt;管理簿!$B$4),"",COUNTIF($B$7:B101,管理簿!$B$4))</f>
        <v/>
      </c>
    </row>
    <row r="102" spans="1:7" ht="17.25" x14ac:dyDescent="0.25">
      <c r="A102" s="14"/>
      <c r="B102" s="6"/>
      <c r="C102" s="16"/>
      <c r="D102" s="16"/>
      <c r="E102" s="18">
        <f>IF(OR(A102="",B102=""),0,IF(C102="時間",ROUND(N(D102)/IFERROR(INDEX(名簿!$E$7:$E$36,MATCH(B102,名簿!$A$7:$A$36,0)),8),3),IF(C102="半日",0.5,1)))</f>
        <v>0</v>
      </c>
      <c r="F102" s="6"/>
      <c r="G102" s="19" t="str">
        <f>IF(OR(A102="",B102="",B102&lt;&gt;管理簿!$B$4),"",COUNTIF($B$7:B102,管理簿!$B$4))</f>
        <v/>
      </c>
    </row>
    <row r="103" spans="1:7" ht="17.25" x14ac:dyDescent="0.25">
      <c r="A103" s="14"/>
      <c r="B103" s="6"/>
      <c r="C103" s="16"/>
      <c r="D103" s="16"/>
      <c r="E103" s="18">
        <f>IF(OR(A103="",B103=""),0,IF(C103="時間",ROUND(N(D103)/IFERROR(INDEX(名簿!$E$7:$E$36,MATCH(B103,名簿!$A$7:$A$36,0)),8),3),IF(C103="半日",0.5,1)))</f>
        <v>0</v>
      </c>
      <c r="F103" s="6"/>
      <c r="G103" s="19" t="str">
        <f>IF(OR(A103="",B103="",B103&lt;&gt;管理簿!$B$4),"",COUNTIF($B$7:B103,管理簿!$B$4))</f>
        <v/>
      </c>
    </row>
    <row r="104" spans="1:7" ht="17.25" x14ac:dyDescent="0.25">
      <c r="A104" s="14"/>
      <c r="B104" s="6"/>
      <c r="C104" s="16"/>
      <c r="D104" s="16"/>
      <c r="E104" s="18">
        <f>IF(OR(A104="",B104=""),0,IF(C104="時間",ROUND(N(D104)/IFERROR(INDEX(名簿!$E$7:$E$36,MATCH(B104,名簿!$A$7:$A$36,0)),8),3),IF(C104="半日",0.5,1)))</f>
        <v>0</v>
      </c>
      <c r="F104" s="6"/>
      <c r="G104" s="19" t="str">
        <f>IF(OR(A104="",B104="",B104&lt;&gt;管理簿!$B$4),"",COUNTIF($B$7:B104,管理簿!$B$4))</f>
        <v/>
      </c>
    </row>
    <row r="105" spans="1:7" ht="17.25" x14ac:dyDescent="0.25">
      <c r="A105" s="14"/>
      <c r="B105" s="6"/>
      <c r="C105" s="16"/>
      <c r="D105" s="16"/>
      <c r="E105" s="18">
        <f>IF(OR(A105="",B105=""),0,IF(C105="時間",ROUND(N(D105)/IFERROR(INDEX(名簿!$E$7:$E$36,MATCH(B105,名簿!$A$7:$A$36,0)),8),3),IF(C105="半日",0.5,1)))</f>
        <v>0</v>
      </c>
      <c r="F105" s="6"/>
      <c r="G105" s="19" t="str">
        <f>IF(OR(A105="",B105="",B105&lt;&gt;管理簿!$B$4),"",COUNTIF($B$7:B105,管理簿!$B$4))</f>
        <v/>
      </c>
    </row>
    <row r="106" spans="1:7" ht="17.25" x14ac:dyDescent="0.25">
      <c r="A106" s="14"/>
      <c r="B106" s="6"/>
      <c r="C106" s="16"/>
      <c r="D106" s="16"/>
      <c r="E106" s="18">
        <f>IF(OR(A106="",B106=""),0,IF(C106="時間",ROUND(N(D106)/IFERROR(INDEX(名簿!$E$7:$E$36,MATCH(B106,名簿!$A$7:$A$36,0)),8),3),IF(C106="半日",0.5,1)))</f>
        <v>0</v>
      </c>
      <c r="F106" s="6"/>
      <c r="G106" s="19" t="str">
        <f>IF(OR(A106="",B106="",B106&lt;&gt;管理簿!$B$4),"",COUNTIF($B$7:B106,管理簿!$B$4))</f>
        <v/>
      </c>
    </row>
    <row r="107" spans="1:7" ht="17.25" x14ac:dyDescent="0.25">
      <c r="A107" s="14"/>
      <c r="B107" s="6"/>
      <c r="C107" s="16"/>
      <c r="D107" s="16"/>
      <c r="E107" s="18">
        <f>IF(OR(A107="",B107=""),0,IF(C107="時間",ROUND(N(D107)/IFERROR(INDEX(名簿!$E$7:$E$36,MATCH(B107,名簿!$A$7:$A$36,0)),8),3),IF(C107="半日",0.5,1)))</f>
        <v>0</v>
      </c>
      <c r="F107" s="6"/>
      <c r="G107" s="19" t="str">
        <f>IF(OR(A107="",B107="",B107&lt;&gt;管理簿!$B$4),"",COUNTIF($B$7:B107,管理簿!$B$4))</f>
        <v/>
      </c>
    </row>
    <row r="108" spans="1:7" ht="17.25" x14ac:dyDescent="0.25">
      <c r="A108" s="14"/>
      <c r="B108" s="6"/>
      <c r="C108" s="16"/>
      <c r="D108" s="16"/>
      <c r="E108" s="18">
        <f>IF(OR(A108="",B108=""),0,IF(C108="時間",ROUND(N(D108)/IFERROR(INDEX(名簿!$E$7:$E$36,MATCH(B108,名簿!$A$7:$A$36,0)),8),3),IF(C108="半日",0.5,1)))</f>
        <v>0</v>
      </c>
      <c r="F108" s="6"/>
      <c r="G108" s="19" t="str">
        <f>IF(OR(A108="",B108="",B108&lt;&gt;管理簿!$B$4),"",COUNTIF($B$7:B108,管理簿!$B$4))</f>
        <v/>
      </c>
    </row>
    <row r="109" spans="1:7" ht="17.25" x14ac:dyDescent="0.25">
      <c r="A109" s="14"/>
      <c r="B109" s="6"/>
      <c r="C109" s="16"/>
      <c r="D109" s="16"/>
      <c r="E109" s="18">
        <f>IF(OR(A109="",B109=""),0,IF(C109="時間",ROUND(N(D109)/IFERROR(INDEX(名簿!$E$7:$E$36,MATCH(B109,名簿!$A$7:$A$36,0)),8),3),IF(C109="半日",0.5,1)))</f>
        <v>0</v>
      </c>
      <c r="F109" s="6"/>
      <c r="G109" s="19" t="str">
        <f>IF(OR(A109="",B109="",B109&lt;&gt;管理簿!$B$4),"",COUNTIF($B$7:B109,管理簿!$B$4))</f>
        <v/>
      </c>
    </row>
    <row r="110" spans="1:7" ht="17.25" x14ac:dyDescent="0.25">
      <c r="A110" s="14"/>
      <c r="B110" s="6"/>
      <c r="C110" s="16"/>
      <c r="D110" s="16"/>
      <c r="E110" s="18">
        <f>IF(OR(A110="",B110=""),0,IF(C110="時間",ROUND(N(D110)/IFERROR(INDEX(名簿!$E$7:$E$36,MATCH(B110,名簿!$A$7:$A$36,0)),8),3),IF(C110="半日",0.5,1)))</f>
        <v>0</v>
      </c>
      <c r="F110" s="6"/>
      <c r="G110" s="19" t="str">
        <f>IF(OR(A110="",B110="",B110&lt;&gt;管理簿!$B$4),"",COUNTIF($B$7:B110,管理簿!$B$4))</f>
        <v/>
      </c>
    </row>
    <row r="111" spans="1:7" ht="17.25" x14ac:dyDescent="0.25">
      <c r="A111" s="14"/>
      <c r="B111" s="6"/>
      <c r="C111" s="16"/>
      <c r="D111" s="16"/>
      <c r="E111" s="18">
        <f>IF(OR(A111="",B111=""),0,IF(C111="時間",ROUND(N(D111)/IFERROR(INDEX(名簿!$E$7:$E$36,MATCH(B111,名簿!$A$7:$A$36,0)),8),3),IF(C111="半日",0.5,1)))</f>
        <v>0</v>
      </c>
      <c r="F111" s="6"/>
      <c r="G111" s="19" t="str">
        <f>IF(OR(A111="",B111="",B111&lt;&gt;管理簿!$B$4),"",COUNTIF($B$7:B111,管理簿!$B$4))</f>
        <v/>
      </c>
    </row>
    <row r="112" spans="1:7" ht="17.25" x14ac:dyDescent="0.25">
      <c r="A112" s="14"/>
      <c r="B112" s="6"/>
      <c r="C112" s="16"/>
      <c r="D112" s="16"/>
      <c r="E112" s="18">
        <f>IF(OR(A112="",B112=""),0,IF(C112="時間",ROUND(N(D112)/IFERROR(INDEX(名簿!$E$7:$E$36,MATCH(B112,名簿!$A$7:$A$36,0)),8),3),IF(C112="半日",0.5,1)))</f>
        <v>0</v>
      </c>
      <c r="F112" s="6"/>
      <c r="G112" s="19" t="str">
        <f>IF(OR(A112="",B112="",B112&lt;&gt;管理簿!$B$4),"",COUNTIF($B$7:B112,管理簿!$B$4))</f>
        <v/>
      </c>
    </row>
    <row r="113" spans="1:7" ht="17.25" x14ac:dyDescent="0.25">
      <c r="A113" s="14"/>
      <c r="B113" s="6"/>
      <c r="C113" s="16"/>
      <c r="D113" s="16"/>
      <c r="E113" s="18">
        <f>IF(OR(A113="",B113=""),0,IF(C113="時間",ROUND(N(D113)/IFERROR(INDEX(名簿!$E$7:$E$36,MATCH(B113,名簿!$A$7:$A$36,0)),8),3),IF(C113="半日",0.5,1)))</f>
        <v>0</v>
      </c>
      <c r="F113" s="6"/>
      <c r="G113" s="19" t="str">
        <f>IF(OR(A113="",B113="",B113&lt;&gt;管理簿!$B$4),"",COUNTIF($B$7:B113,管理簿!$B$4))</f>
        <v/>
      </c>
    </row>
    <row r="114" spans="1:7" ht="17.25" x14ac:dyDescent="0.25">
      <c r="A114" s="14"/>
      <c r="B114" s="6"/>
      <c r="C114" s="16"/>
      <c r="D114" s="16"/>
      <c r="E114" s="18">
        <f>IF(OR(A114="",B114=""),0,IF(C114="時間",ROUND(N(D114)/IFERROR(INDEX(名簿!$E$7:$E$36,MATCH(B114,名簿!$A$7:$A$36,0)),8),3),IF(C114="半日",0.5,1)))</f>
        <v>0</v>
      </c>
      <c r="F114" s="6"/>
      <c r="G114" s="19" t="str">
        <f>IF(OR(A114="",B114="",B114&lt;&gt;管理簿!$B$4),"",COUNTIF($B$7:B114,管理簿!$B$4))</f>
        <v/>
      </c>
    </row>
    <row r="115" spans="1:7" ht="17.25" x14ac:dyDescent="0.25">
      <c r="A115" s="14"/>
      <c r="B115" s="6"/>
      <c r="C115" s="16"/>
      <c r="D115" s="16"/>
      <c r="E115" s="18">
        <f>IF(OR(A115="",B115=""),0,IF(C115="時間",ROUND(N(D115)/IFERROR(INDEX(名簿!$E$7:$E$36,MATCH(B115,名簿!$A$7:$A$36,0)),8),3),IF(C115="半日",0.5,1)))</f>
        <v>0</v>
      </c>
      <c r="F115" s="6"/>
      <c r="G115" s="19" t="str">
        <f>IF(OR(A115="",B115="",B115&lt;&gt;管理簿!$B$4),"",COUNTIF($B$7:B115,管理簿!$B$4))</f>
        <v/>
      </c>
    </row>
    <row r="116" spans="1:7" ht="17.25" x14ac:dyDescent="0.25">
      <c r="A116" s="14"/>
      <c r="B116" s="6"/>
      <c r="C116" s="16"/>
      <c r="D116" s="16"/>
      <c r="E116" s="18">
        <f>IF(OR(A116="",B116=""),0,IF(C116="時間",ROUND(N(D116)/IFERROR(INDEX(名簿!$E$7:$E$36,MATCH(B116,名簿!$A$7:$A$36,0)),8),3),IF(C116="半日",0.5,1)))</f>
        <v>0</v>
      </c>
      <c r="F116" s="6"/>
      <c r="G116" s="19" t="str">
        <f>IF(OR(A116="",B116="",B116&lt;&gt;管理簿!$B$4),"",COUNTIF($B$7:B116,管理簿!$B$4))</f>
        <v/>
      </c>
    </row>
    <row r="117" spans="1:7" ht="17.25" x14ac:dyDescent="0.25">
      <c r="A117" s="14"/>
      <c r="B117" s="6"/>
      <c r="C117" s="16"/>
      <c r="D117" s="16"/>
      <c r="E117" s="18">
        <f>IF(OR(A117="",B117=""),0,IF(C117="時間",ROUND(N(D117)/IFERROR(INDEX(名簿!$E$7:$E$36,MATCH(B117,名簿!$A$7:$A$36,0)),8),3),IF(C117="半日",0.5,1)))</f>
        <v>0</v>
      </c>
      <c r="F117" s="6"/>
      <c r="G117" s="19" t="str">
        <f>IF(OR(A117="",B117="",B117&lt;&gt;管理簿!$B$4),"",COUNTIF($B$7:B117,管理簿!$B$4))</f>
        <v/>
      </c>
    </row>
    <row r="118" spans="1:7" ht="17.25" x14ac:dyDescent="0.25">
      <c r="A118" s="14"/>
      <c r="B118" s="6"/>
      <c r="C118" s="16"/>
      <c r="D118" s="16"/>
      <c r="E118" s="18">
        <f>IF(OR(A118="",B118=""),0,IF(C118="時間",ROUND(N(D118)/IFERROR(INDEX(名簿!$E$7:$E$36,MATCH(B118,名簿!$A$7:$A$36,0)),8),3),IF(C118="半日",0.5,1)))</f>
        <v>0</v>
      </c>
      <c r="F118" s="6"/>
      <c r="G118" s="19" t="str">
        <f>IF(OR(A118="",B118="",B118&lt;&gt;管理簿!$B$4),"",COUNTIF($B$7:B118,管理簿!$B$4))</f>
        <v/>
      </c>
    </row>
    <row r="119" spans="1:7" ht="17.25" x14ac:dyDescent="0.25">
      <c r="A119" s="14"/>
      <c r="B119" s="6"/>
      <c r="C119" s="16"/>
      <c r="D119" s="16"/>
      <c r="E119" s="18">
        <f>IF(OR(A119="",B119=""),0,IF(C119="時間",ROUND(N(D119)/IFERROR(INDEX(名簿!$E$7:$E$36,MATCH(B119,名簿!$A$7:$A$36,0)),8),3),IF(C119="半日",0.5,1)))</f>
        <v>0</v>
      </c>
      <c r="F119" s="6"/>
      <c r="G119" s="19" t="str">
        <f>IF(OR(A119="",B119="",B119&lt;&gt;管理簿!$B$4),"",COUNTIF($B$7:B119,管理簿!$B$4))</f>
        <v/>
      </c>
    </row>
    <row r="120" spans="1:7" ht="17.25" x14ac:dyDescent="0.25">
      <c r="A120" s="14"/>
      <c r="B120" s="6"/>
      <c r="C120" s="16"/>
      <c r="D120" s="16"/>
      <c r="E120" s="18">
        <f>IF(OR(A120="",B120=""),0,IF(C120="時間",ROUND(N(D120)/IFERROR(INDEX(名簿!$E$7:$E$36,MATCH(B120,名簿!$A$7:$A$36,0)),8),3),IF(C120="半日",0.5,1)))</f>
        <v>0</v>
      </c>
      <c r="F120" s="6"/>
      <c r="G120" s="19" t="str">
        <f>IF(OR(A120="",B120="",B120&lt;&gt;管理簿!$B$4),"",COUNTIF($B$7:B120,管理簿!$B$4))</f>
        <v/>
      </c>
    </row>
    <row r="121" spans="1:7" ht="17.25" x14ac:dyDescent="0.25">
      <c r="A121" s="14"/>
      <c r="B121" s="6"/>
      <c r="C121" s="16"/>
      <c r="D121" s="16"/>
      <c r="E121" s="18">
        <f>IF(OR(A121="",B121=""),0,IF(C121="時間",ROUND(N(D121)/IFERROR(INDEX(名簿!$E$7:$E$36,MATCH(B121,名簿!$A$7:$A$36,0)),8),3),IF(C121="半日",0.5,1)))</f>
        <v>0</v>
      </c>
      <c r="F121" s="6"/>
      <c r="G121" s="19" t="str">
        <f>IF(OR(A121="",B121="",B121&lt;&gt;管理簿!$B$4),"",COUNTIF($B$7:B121,管理簿!$B$4))</f>
        <v/>
      </c>
    </row>
    <row r="122" spans="1:7" ht="17.25" x14ac:dyDescent="0.25">
      <c r="A122" s="14"/>
      <c r="B122" s="6"/>
      <c r="C122" s="16"/>
      <c r="D122" s="16"/>
      <c r="E122" s="18">
        <f>IF(OR(A122="",B122=""),0,IF(C122="時間",ROUND(N(D122)/IFERROR(INDEX(名簿!$E$7:$E$36,MATCH(B122,名簿!$A$7:$A$36,0)),8),3),IF(C122="半日",0.5,1)))</f>
        <v>0</v>
      </c>
      <c r="F122" s="6"/>
      <c r="G122" s="19" t="str">
        <f>IF(OR(A122="",B122="",B122&lt;&gt;管理簿!$B$4),"",COUNTIF($B$7:B122,管理簿!$B$4))</f>
        <v/>
      </c>
    </row>
    <row r="123" spans="1:7" ht="17.25" x14ac:dyDescent="0.25">
      <c r="A123" s="14"/>
      <c r="B123" s="6"/>
      <c r="C123" s="16"/>
      <c r="D123" s="16"/>
      <c r="E123" s="18">
        <f>IF(OR(A123="",B123=""),0,IF(C123="時間",ROUND(N(D123)/IFERROR(INDEX(名簿!$E$7:$E$36,MATCH(B123,名簿!$A$7:$A$36,0)),8),3),IF(C123="半日",0.5,1)))</f>
        <v>0</v>
      </c>
      <c r="F123" s="6"/>
      <c r="G123" s="19" t="str">
        <f>IF(OR(A123="",B123="",B123&lt;&gt;管理簿!$B$4),"",COUNTIF($B$7:B123,管理簿!$B$4))</f>
        <v/>
      </c>
    </row>
    <row r="124" spans="1:7" ht="17.25" x14ac:dyDescent="0.25">
      <c r="A124" s="14"/>
      <c r="B124" s="6"/>
      <c r="C124" s="16"/>
      <c r="D124" s="16"/>
      <c r="E124" s="18">
        <f>IF(OR(A124="",B124=""),0,IF(C124="時間",ROUND(N(D124)/IFERROR(INDEX(名簿!$E$7:$E$36,MATCH(B124,名簿!$A$7:$A$36,0)),8),3),IF(C124="半日",0.5,1)))</f>
        <v>0</v>
      </c>
      <c r="F124" s="6"/>
      <c r="G124" s="19" t="str">
        <f>IF(OR(A124="",B124="",B124&lt;&gt;管理簿!$B$4),"",COUNTIF($B$7:B124,管理簿!$B$4))</f>
        <v/>
      </c>
    </row>
    <row r="125" spans="1:7" ht="17.25" x14ac:dyDescent="0.25">
      <c r="A125" s="14"/>
      <c r="B125" s="6"/>
      <c r="C125" s="16"/>
      <c r="D125" s="16"/>
      <c r="E125" s="18">
        <f>IF(OR(A125="",B125=""),0,IF(C125="時間",ROUND(N(D125)/IFERROR(INDEX(名簿!$E$7:$E$36,MATCH(B125,名簿!$A$7:$A$36,0)),8),3),IF(C125="半日",0.5,1)))</f>
        <v>0</v>
      </c>
      <c r="F125" s="6"/>
      <c r="G125" s="19" t="str">
        <f>IF(OR(A125="",B125="",B125&lt;&gt;管理簿!$B$4),"",COUNTIF($B$7:B125,管理簿!$B$4))</f>
        <v/>
      </c>
    </row>
    <row r="126" spans="1:7" ht="17.25" x14ac:dyDescent="0.25">
      <c r="A126" s="14"/>
      <c r="B126" s="6"/>
      <c r="C126" s="16"/>
      <c r="D126" s="16"/>
      <c r="E126" s="18">
        <f>IF(OR(A126="",B126=""),0,IF(C126="時間",ROUND(N(D126)/IFERROR(INDEX(名簿!$E$7:$E$36,MATCH(B126,名簿!$A$7:$A$36,0)),8),3),IF(C126="半日",0.5,1)))</f>
        <v>0</v>
      </c>
      <c r="F126" s="6"/>
      <c r="G126" s="19" t="str">
        <f>IF(OR(A126="",B126="",B126&lt;&gt;管理簿!$B$4),"",COUNTIF($B$7:B126,管理簿!$B$4))</f>
        <v/>
      </c>
    </row>
    <row r="127" spans="1:7" ht="17.25" x14ac:dyDescent="0.25">
      <c r="A127" s="14"/>
      <c r="B127" s="6"/>
      <c r="C127" s="16"/>
      <c r="D127" s="16"/>
      <c r="E127" s="18">
        <f>IF(OR(A127="",B127=""),0,IF(C127="時間",ROUND(N(D127)/IFERROR(INDEX(名簿!$E$7:$E$36,MATCH(B127,名簿!$A$7:$A$36,0)),8),3),IF(C127="半日",0.5,1)))</f>
        <v>0</v>
      </c>
      <c r="F127" s="6"/>
      <c r="G127" s="19" t="str">
        <f>IF(OR(A127="",B127="",B127&lt;&gt;管理簿!$B$4),"",COUNTIF($B$7:B127,管理簿!$B$4))</f>
        <v/>
      </c>
    </row>
    <row r="128" spans="1:7" ht="17.25" x14ac:dyDescent="0.25">
      <c r="A128" s="14"/>
      <c r="B128" s="6"/>
      <c r="C128" s="16"/>
      <c r="D128" s="16"/>
      <c r="E128" s="18">
        <f>IF(OR(A128="",B128=""),0,IF(C128="時間",ROUND(N(D128)/IFERROR(INDEX(名簿!$E$7:$E$36,MATCH(B128,名簿!$A$7:$A$36,0)),8),3),IF(C128="半日",0.5,1)))</f>
        <v>0</v>
      </c>
      <c r="F128" s="6"/>
      <c r="G128" s="19" t="str">
        <f>IF(OR(A128="",B128="",B128&lt;&gt;管理簿!$B$4),"",COUNTIF($B$7:B128,管理簿!$B$4))</f>
        <v/>
      </c>
    </row>
    <row r="129" spans="1:7" ht="17.25" x14ac:dyDescent="0.25">
      <c r="A129" s="14"/>
      <c r="B129" s="6"/>
      <c r="C129" s="16"/>
      <c r="D129" s="16"/>
      <c r="E129" s="18">
        <f>IF(OR(A129="",B129=""),0,IF(C129="時間",ROUND(N(D129)/IFERROR(INDEX(名簿!$E$7:$E$36,MATCH(B129,名簿!$A$7:$A$36,0)),8),3),IF(C129="半日",0.5,1)))</f>
        <v>0</v>
      </c>
      <c r="F129" s="6"/>
      <c r="G129" s="19" t="str">
        <f>IF(OR(A129="",B129="",B129&lt;&gt;管理簿!$B$4),"",COUNTIF($B$7:B129,管理簿!$B$4))</f>
        <v/>
      </c>
    </row>
    <row r="130" spans="1:7" ht="17.25" x14ac:dyDescent="0.25">
      <c r="A130" s="14"/>
      <c r="B130" s="6"/>
      <c r="C130" s="16"/>
      <c r="D130" s="16"/>
      <c r="E130" s="18">
        <f>IF(OR(A130="",B130=""),0,IF(C130="時間",ROUND(N(D130)/IFERROR(INDEX(名簿!$E$7:$E$36,MATCH(B130,名簿!$A$7:$A$36,0)),8),3),IF(C130="半日",0.5,1)))</f>
        <v>0</v>
      </c>
      <c r="F130" s="6"/>
      <c r="G130" s="19" t="str">
        <f>IF(OR(A130="",B130="",B130&lt;&gt;管理簿!$B$4),"",COUNTIF($B$7:B130,管理簿!$B$4))</f>
        <v/>
      </c>
    </row>
    <row r="131" spans="1:7" ht="17.25" x14ac:dyDescent="0.25">
      <c r="A131" s="14"/>
      <c r="B131" s="6"/>
      <c r="C131" s="16"/>
      <c r="D131" s="16"/>
      <c r="E131" s="18">
        <f>IF(OR(A131="",B131=""),0,IF(C131="時間",ROUND(N(D131)/IFERROR(INDEX(名簿!$E$7:$E$36,MATCH(B131,名簿!$A$7:$A$36,0)),8),3),IF(C131="半日",0.5,1)))</f>
        <v>0</v>
      </c>
      <c r="F131" s="6"/>
      <c r="G131" s="19" t="str">
        <f>IF(OR(A131="",B131="",B131&lt;&gt;管理簿!$B$4),"",COUNTIF($B$7:B131,管理簿!$B$4))</f>
        <v/>
      </c>
    </row>
    <row r="132" spans="1:7" ht="17.25" x14ac:dyDescent="0.25">
      <c r="A132" s="14"/>
      <c r="B132" s="6"/>
      <c r="C132" s="16"/>
      <c r="D132" s="16"/>
      <c r="E132" s="18">
        <f>IF(OR(A132="",B132=""),0,IF(C132="時間",ROUND(N(D132)/IFERROR(INDEX(名簿!$E$7:$E$36,MATCH(B132,名簿!$A$7:$A$36,0)),8),3),IF(C132="半日",0.5,1)))</f>
        <v>0</v>
      </c>
      <c r="F132" s="6"/>
      <c r="G132" s="19" t="str">
        <f>IF(OR(A132="",B132="",B132&lt;&gt;管理簿!$B$4),"",COUNTIF($B$7:B132,管理簿!$B$4))</f>
        <v/>
      </c>
    </row>
    <row r="133" spans="1:7" ht="17.25" x14ac:dyDescent="0.25">
      <c r="A133" s="14"/>
      <c r="B133" s="6"/>
      <c r="C133" s="16"/>
      <c r="D133" s="16"/>
      <c r="E133" s="18">
        <f>IF(OR(A133="",B133=""),0,IF(C133="時間",ROUND(N(D133)/IFERROR(INDEX(名簿!$E$7:$E$36,MATCH(B133,名簿!$A$7:$A$36,0)),8),3),IF(C133="半日",0.5,1)))</f>
        <v>0</v>
      </c>
      <c r="F133" s="6"/>
      <c r="G133" s="19" t="str">
        <f>IF(OR(A133="",B133="",B133&lt;&gt;管理簿!$B$4),"",COUNTIF($B$7:B133,管理簿!$B$4))</f>
        <v/>
      </c>
    </row>
    <row r="134" spans="1:7" ht="17.25" x14ac:dyDescent="0.25">
      <c r="A134" s="14"/>
      <c r="B134" s="6"/>
      <c r="C134" s="16"/>
      <c r="D134" s="16"/>
      <c r="E134" s="18">
        <f>IF(OR(A134="",B134=""),0,IF(C134="時間",ROUND(N(D134)/IFERROR(INDEX(名簿!$E$7:$E$36,MATCH(B134,名簿!$A$7:$A$36,0)),8),3),IF(C134="半日",0.5,1)))</f>
        <v>0</v>
      </c>
      <c r="F134" s="6"/>
      <c r="G134" s="19" t="str">
        <f>IF(OR(A134="",B134="",B134&lt;&gt;管理簿!$B$4),"",COUNTIF($B$7:B134,管理簿!$B$4))</f>
        <v/>
      </c>
    </row>
    <row r="135" spans="1:7" ht="17.25" x14ac:dyDescent="0.25">
      <c r="A135" s="14"/>
      <c r="B135" s="6"/>
      <c r="C135" s="16"/>
      <c r="D135" s="16"/>
      <c r="E135" s="18">
        <f>IF(OR(A135="",B135=""),0,IF(C135="時間",ROUND(N(D135)/IFERROR(INDEX(名簿!$E$7:$E$36,MATCH(B135,名簿!$A$7:$A$36,0)),8),3),IF(C135="半日",0.5,1)))</f>
        <v>0</v>
      </c>
      <c r="F135" s="6"/>
      <c r="G135" s="19" t="str">
        <f>IF(OR(A135="",B135="",B135&lt;&gt;管理簿!$B$4),"",COUNTIF($B$7:B135,管理簿!$B$4))</f>
        <v/>
      </c>
    </row>
    <row r="136" spans="1:7" ht="17.25" x14ac:dyDescent="0.25">
      <c r="A136" s="14"/>
      <c r="B136" s="6"/>
      <c r="C136" s="16"/>
      <c r="D136" s="16"/>
      <c r="E136" s="18">
        <f>IF(OR(A136="",B136=""),0,IF(C136="時間",ROUND(N(D136)/IFERROR(INDEX(名簿!$E$7:$E$36,MATCH(B136,名簿!$A$7:$A$36,0)),8),3),IF(C136="半日",0.5,1)))</f>
        <v>0</v>
      </c>
      <c r="F136" s="6"/>
      <c r="G136" s="19" t="str">
        <f>IF(OR(A136="",B136="",B136&lt;&gt;管理簿!$B$4),"",COUNTIF($B$7:B136,管理簿!$B$4))</f>
        <v/>
      </c>
    </row>
    <row r="137" spans="1:7" ht="17.25" x14ac:dyDescent="0.25">
      <c r="A137" s="14"/>
      <c r="B137" s="6"/>
      <c r="C137" s="16"/>
      <c r="D137" s="16"/>
      <c r="E137" s="18">
        <f>IF(OR(A137="",B137=""),0,IF(C137="時間",ROUND(N(D137)/IFERROR(INDEX(名簿!$E$7:$E$36,MATCH(B137,名簿!$A$7:$A$36,0)),8),3),IF(C137="半日",0.5,1)))</f>
        <v>0</v>
      </c>
      <c r="F137" s="6"/>
      <c r="G137" s="19" t="str">
        <f>IF(OR(A137="",B137="",B137&lt;&gt;管理簿!$B$4),"",COUNTIF($B$7:B137,管理簿!$B$4))</f>
        <v/>
      </c>
    </row>
    <row r="138" spans="1:7" ht="17.25" x14ac:dyDescent="0.25">
      <c r="A138" s="14"/>
      <c r="B138" s="6"/>
      <c r="C138" s="16"/>
      <c r="D138" s="16"/>
      <c r="E138" s="18">
        <f>IF(OR(A138="",B138=""),0,IF(C138="時間",ROUND(N(D138)/IFERROR(INDEX(名簿!$E$7:$E$36,MATCH(B138,名簿!$A$7:$A$36,0)),8),3),IF(C138="半日",0.5,1)))</f>
        <v>0</v>
      </c>
      <c r="F138" s="6"/>
      <c r="G138" s="19" t="str">
        <f>IF(OR(A138="",B138="",B138&lt;&gt;管理簿!$B$4),"",COUNTIF($B$7:B138,管理簿!$B$4))</f>
        <v/>
      </c>
    </row>
    <row r="139" spans="1:7" ht="17.25" x14ac:dyDescent="0.25">
      <c r="A139" s="14"/>
      <c r="B139" s="6"/>
      <c r="C139" s="16"/>
      <c r="D139" s="16"/>
      <c r="E139" s="18">
        <f>IF(OR(A139="",B139=""),0,IF(C139="時間",ROUND(N(D139)/IFERROR(INDEX(名簿!$E$7:$E$36,MATCH(B139,名簿!$A$7:$A$36,0)),8),3),IF(C139="半日",0.5,1)))</f>
        <v>0</v>
      </c>
      <c r="F139" s="6"/>
      <c r="G139" s="19" t="str">
        <f>IF(OR(A139="",B139="",B139&lt;&gt;管理簿!$B$4),"",COUNTIF($B$7:B139,管理簿!$B$4))</f>
        <v/>
      </c>
    </row>
    <row r="140" spans="1:7" ht="17.25" x14ac:dyDescent="0.25">
      <c r="A140" s="14"/>
      <c r="B140" s="6"/>
      <c r="C140" s="16"/>
      <c r="D140" s="16"/>
      <c r="E140" s="18">
        <f>IF(OR(A140="",B140=""),0,IF(C140="時間",ROUND(N(D140)/IFERROR(INDEX(名簿!$E$7:$E$36,MATCH(B140,名簿!$A$7:$A$36,0)),8),3),IF(C140="半日",0.5,1)))</f>
        <v>0</v>
      </c>
      <c r="F140" s="6"/>
      <c r="G140" s="19" t="str">
        <f>IF(OR(A140="",B140="",B140&lt;&gt;管理簿!$B$4),"",COUNTIF($B$7:B140,管理簿!$B$4))</f>
        <v/>
      </c>
    </row>
    <row r="141" spans="1:7" ht="17.25" x14ac:dyDescent="0.25">
      <c r="A141" s="14"/>
      <c r="B141" s="6"/>
      <c r="C141" s="16"/>
      <c r="D141" s="16"/>
      <c r="E141" s="18">
        <f>IF(OR(A141="",B141=""),0,IF(C141="時間",ROUND(N(D141)/IFERROR(INDEX(名簿!$E$7:$E$36,MATCH(B141,名簿!$A$7:$A$36,0)),8),3),IF(C141="半日",0.5,1)))</f>
        <v>0</v>
      </c>
      <c r="F141" s="6"/>
      <c r="G141" s="19" t="str">
        <f>IF(OR(A141="",B141="",B141&lt;&gt;管理簿!$B$4),"",COUNTIF($B$7:B141,管理簿!$B$4))</f>
        <v/>
      </c>
    </row>
    <row r="142" spans="1:7" ht="17.25" x14ac:dyDescent="0.25">
      <c r="A142" s="14"/>
      <c r="B142" s="6"/>
      <c r="C142" s="16"/>
      <c r="D142" s="16"/>
      <c r="E142" s="18">
        <f>IF(OR(A142="",B142=""),0,IF(C142="時間",ROUND(N(D142)/IFERROR(INDEX(名簿!$E$7:$E$36,MATCH(B142,名簿!$A$7:$A$36,0)),8),3),IF(C142="半日",0.5,1)))</f>
        <v>0</v>
      </c>
      <c r="F142" s="6"/>
      <c r="G142" s="19" t="str">
        <f>IF(OR(A142="",B142="",B142&lt;&gt;管理簿!$B$4),"",COUNTIF($B$7:B142,管理簿!$B$4))</f>
        <v/>
      </c>
    </row>
    <row r="143" spans="1:7" ht="17.25" x14ac:dyDescent="0.25">
      <c r="A143" s="14"/>
      <c r="B143" s="6"/>
      <c r="C143" s="16"/>
      <c r="D143" s="16"/>
      <c r="E143" s="18">
        <f>IF(OR(A143="",B143=""),0,IF(C143="時間",ROUND(N(D143)/IFERROR(INDEX(名簿!$E$7:$E$36,MATCH(B143,名簿!$A$7:$A$36,0)),8),3),IF(C143="半日",0.5,1)))</f>
        <v>0</v>
      </c>
      <c r="F143" s="6"/>
      <c r="G143" s="19" t="str">
        <f>IF(OR(A143="",B143="",B143&lt;&gt;管理簿!$B$4),"",COUNTIF($B$7:B143,管理簿!$B$4))</f>
        <v/>
      </c>
    </row>
    <row r="144" spans="1:7" ht="17.25" x14ac:dyDescent="0.25">
      <c r="A144" s="14"/>
      <c r="B144" s="6"/>
      <c r="C144" s="16"/>
      <c r="D144" s="16"/>
      <c r="E144" s="18">
        <f>IF(OR(A144="",B144=""),0,IF(C144="時間",ROUND(N(D144)/IFERROR(INDEX(名簿!$E$7:$E$36,MATCH(B144,名簿!$A$7:$A$36,0)),8),3),IF(C144="半日",0.5,1)))</f>
        <v>0</v>
      </c>
      <c r="F144" s="6"/>
      <c r="G144" s="19" t="str">
        <f>IF(OR(A144="",B144="",B144&lt;&gt;管理簿!$B$4),"",COUNTIF($B$7:B144,管理簿!$B$4))</f>
        <v/>
      </c>
    </row>
    <row r="145" spans="1:7" ht="17.25" x14ac:dyDescent="0.25">
      <c r="A145" s="14"/>
      <c r="B145" s="6"/>
      <c r="C145" s="16"/>
      <c r="D145" s="16"/>
      <c r="E145" s="18">
        <f>IF(OR(A145="",B145=""),0,IF(C145="時間",ROUND(N(D145)/IFERROR(INDEX(名簿!$E$7:$E$36,MATCH(B145,名簿!$A$7:$A$36,0)),8),3),IF(C145="半日",0.5,1)))</f>
        <v>0</v>
      </c>
      <c r="F145" s="6"/>
      <c r="G145" s="19" t="str">
        <f>IF(OR(A145="",B145="",B145&lt;&gt;管理簿!$B$4),"",COUNTIF($B$7:B145,管理簿!$B$4))</f>
        <v/>
      </c>
    </row>
    <row r="146" spans="1:7" ht="17.25" x14ac:dyDescent="0.25">
      <c r="A146" s="14"/>
      <c r="B146" s="6"/>
      <c r="C146" s="16"/>
      <c r="D146" s="16"/>
      <c r="E146" s="18">
        <f>IF(OR(A146="",B146=""),0,IF(C146="時間",ROUND(N(D146)/IFERROR(INDEX(名簿!$E$7:$E$36,MATCH(B146,名簿!$A$7:$A$36,0)),8),3),IF(C146="半日",0.5,1)))</f>
        <v>0</v>
      </c>
      <c r="F146" s="6"/>
      <c r="G146" s="19" t="str">
        <f>IF(OR(A146="",B146="",B146&lt;&gt;管理簿!$B$4),"",COUNTIF($B$7:B146,管理簿!$B$4))</f>
        <v/>
      </c>
    </row>
    <row r="147" spans="1:7" ht="17.25" x14ac:dyDescent="0.25">
      <c r="A147" s="14"/>
      <c r="B147" s="6"/>
      <c r="C147" s="16"/>
      <c r="D147" s="16"/>
      <c r="E147" s="18">
        <f>IF(OR(A147="",B147=""),0,IF(C147="時間",ROUND(N(D147)/IFERROR(INDEX(名簿!$E$7:$E$36,MATCH(B147,名簿!$A$7:$A$36,0)),8),3),IF(C147="半日",0.5,1)))</f>
        <v>0</v>
      </c>
      <c r="F147" s="6"/>
      <c r="G147" s="19" t="str">
        <f>IF(OR(A147="",B147="",B147&lt;&gt;管理簿!$B$4),"",COUNTIF($B$7:B147,管理簿!$B$4))</f>
        <v/>
      </c>
    </row>
    <row r="148" spans="1:7" ht="17.25" x14ac:dyDescent="0.25">
      <c r="A148" s="14"/>
      <c r="B148" s="6"/>
      <c r="C148" s="16"/>
      <c r="D148" s="16"/>
      <c r="E148" s="18">
        <f>IF(OR(A148="",B148=""),0,IF(C148="時間",ROUND(N(D148)/IFERROR(INDEX(名簿!$E$7:$E$36,MATCH(B148,名簿!$A$7:$A$36,0)),8),3),IF(C148="半日",0.5,1)))</f>
        <v>0</v>
      </c>
      <c r="F148" s="6"/>
      <c r="G148" s="19" t="str">
        <f>IF(OR(A148="",B148="",B148&lt;&gt;管理簿!$B$4),"",COUNTIF($B$7:B148,管理簿!$B$4))</f>
        <v/>
      </c>
    </row>
    <row r="149" spans="1:7" ht="17.25" x14ac:dyDescent="0.25">
      <c r="A149" s="14"/>
      <c r="B149" s="6"/>
      <c r="C149" s="16"/>
      <c r="D149" s="16"/>
      <c r="E149" s="18">
        <f>IF(OR(A149="",B149=""),0,IF(C149="時間",ROUND(N(D149)/IFERROR(INDEX(名簿!$E$7:$E$36,MATCH(B149,名簿!$A$7:$A$36,0)),8),3),IF(C149="半日",0.5,1)))</f>
        <v>0</v>
      </c>
      <c r="F149" s="6"/>
      <c r="G149" s="19" t="str">
        <f>IF(OR(A149="",B149="",B149&lt;&gt;管理簿!$B$4),"",COUNTIF($B$7:B149,管理簿!$B$4))</f>
        <v/>
      </c>
    </row>
    <row r="150" spans="1:7" ht="17.25" x14ac:dyDescent="0.25">
      <c r="A150" s="14"/>
      <c r="B150" s="6"/>
      <c r="C150" s="16"/>
      <c r="D150" s="16"/>
      <c r="E150" s="18">
        <f>IF(OR(A150="",B150=""),0,IF(C150="時間",ROUND(N(D150)/IFERROR(INDEX(名簿!$E$7:$E$36,MATCH(B150,名簿!$A$7:$A$36,0)),8),3),IF(C150="半日",0.5,1)))</f>
        <v>0</v>
      </c>
      <c r="F150" s="6"/>
      <c r="G150" s="19" t="str">
        <f>IF(OR(A150="",B150="",B150&lt;&gt;管理簿!$B$4),"",COUNTIF($B$7:B150,管理簿!$B$4))</f>
        <v/>
      </c>
    </row>
    <row r="151" spans="1:7" ht="17.25" x14ac:dyDescent="0.25">
      <c r="A151" s="14"/>
      <c r="B151" s="6"/>
      <c r="C151" s="16"/>
      <c r="D151" s="16"/>
      <c r="E151" s="18">
        <f>IF(OR(A151="",B151=""),0,IF(C151="時間",ROUND(N(D151)/IFERROR(INDEX(名簿!$E$7:$E$36,MATCH(B151,名簿!$A$7:$A$36,0)),8),3),IF(C151="半日",0.5,1)))</f>
        <v>0</v>
      </c>
      <c r="F151" s="6"/>
      <c r="G151" s="19" t="str">
        <f>IF(OR(A151="",B151="",B151&lt;&gt;管理簿!$B$4),"",COUNTIF($B$7:B151,管理簿!$B$4))</f>
        <v/>
      </c>
    </row>
    <row r="152" spans="1:7" ht="17.25" x14ac:dyDescent="0.25">
      <c r="A152" s="14"/>
      <c r="B152" s="6"/>
      <c r="C152" s="16"/>
      <c r="D152" s="16"/>
      <c r="E152" s="18">
        <f>IF(OR(A152="",B152=""),0,IF(C152="時間",ROUND(N(D152)/IFERROR(INDEX(名簿!$E$7:$E$36,MATCH(B152,名簿!$A$7:$A$36,0)),8),3),IF(C152="半日",0.5,1)))</f>
        <v>0</v>
      </c>
      <c r="F152" s="6"/>
      <c r="G152" s="19" t="str">
        <f>IF(OR(A152="",B152="",B152&lt;&gt;管理簿!$B$4),"",COUNTIF($B$7:B152,管理簿!$B$4))</f>
        <v/>
      </c>
    </row>
    <row r="153" spans="1:7" ht="17.25" x14ac:dyDescent="0.25">
      <c r="A153" s="14"/>
      <c r="B153" s="6"/>
      <c r="C153" s="16"/>
      <c r="D153" s="16"/>
      <c r="E153" s="18">
        <f>IF(OR(A153="",B153=""),0,IF(C153="時間",ROUND(N(D153)/IFERROR(INDEX(名簿!$E$7:$E$36,MATCH(B153,名簿!$A$7:$A$36,0)),8),3),IF(C153="半日",0.5,1)))</f>
        <v>0</v>
      </c>
      <c r="F153" s="6"/>
      <c r="G153" s="19" t="str">
        <f>IF(OR(A153="",B153="",B153&lt;&gt;管理簿!$B$4),"",COUNTIF($B$7:B153,管理簿!$B$4))</f>
        <v/>
      </c>
    </row>
    <row r="154" spans="1:7" ht="17.25" x14ac:dyDescent="0.25">
      <c r="A154" s="14"/>
      <c r="B154" s="6"/>
      <c r="C154" s="16"/>
      <c r="D154" s="16"/>
      <c r="E154" s="18">
        <f>IF(OR(A154="",B154=""),0,IF(C154="時間",ROUND(N(D154)/IFERROR(INDEX(名簿!$E$7:$E$36,MATCH(B154,名簿!$A$7:$A$36,0)),8),3),IF(C154="半日",0.5,1)))</f>
        <v>0</v>
      </c>
      <c r="F154" s="6"/>
      <c r="G154" s="19" t="str">
        <f>IF(OR(A154="",B154="",B154&lt;&gt;管理簿!$B$4),"",COUNTIF($B$7:B154,管理簿!$B$4))</f>
        <v/>
      </c>
    </row>
    <row r="155" spans="1:7" ht="17.25" x14ac:dyDescent="0.25">
      <c r="A155" s="14"/>
      <c r="B155" s="6"/>
      <c r="C155" s="16"/>
      <c r="D155" s="16"/>
      <c r="E155" s="18">
        <f>IF(OR(A155="",B155=""),0,IF(C155="時間",ROUND(N(D155)/IFERROR(INDEX(名簿!$E$7:$E$36,MATCH(B155,名簿!$A$7:$A$36,0)),8),3),IF(C155="半日",0.5,1)))</f>
        <v>0</v>
      </c>
      <c r="F155" s="6"/>
      <c r="G155" s="19" t="str">
        <f>IF(OR(A155="",B155="",B155&lt;&gt;管理簿!$B$4),"",COUNTIF($B$7:B155,管理簿!$B$4))</f>
        <v/>
      </c>
    </row>
    <row r="156" spans="1:7" ht="17.25" x14ac:dyDescent="0.25">
      <c r="A156" s="14"/>
      <c r="B156" s="6"/>
      <c r="C156" s="16"/>
      <c r="D156" s="16"/>
      <c r="E156" s="18">
        <f>IF(OR(A156="",B156=""),0,IF(C156="時間",ROUND(N(D156)/IFERROR(INDEX(名簿!$E$7:$E$36,MATCH(B156,名簿!$A$7:$A$36,0)),8),3),IF(C156="半日",0.5,1)))</f>
        <v>0</v>
      </c>
      <c r="F156" s="6"/>
      <c r="G156" s="19" t="str">
        <f>IF(OR(A156="",B156="",B156&lt;&gt;管理簿!$B$4),"",COUNTIF($B$7:B156,管理簿!$B$4))</f>
        <v/>
      </c>
    </row>
    <row r="157" spans="1:7" ht="17.25" x14ac:dyDescent="0.25">
      <c r="A157" s="14"/>
      <c r="B157" s="6"/>
      <c r="C157" s="16"/>
      <c r="D157" s="16"/>
      <c r="E157" s="18">
        <f>IF(OR(A157="",B157=""),0,IF(C157="時間",ROUND(N(D157)/IFERROR(INDEX(名簿!$E$7:$E$36,MATCH(B157,名簿!$A$7:$A$36,0)),8),3),IF(C157="半日",0.5,1)))</f>
        <v>0</v>
      </c>
      <c r="F157" s="6"/>
      <c r="G157" s="19" t="str">
        <f>IF(OR(A157="",B157="",B157&lt;&gt;管理簿!$B$4),"",COUNTIF($B$7:B157,管理簿!$B$4))</f>
        <v/>
      </c>
    </row>
    <row r="158" spans="1:7" ht="17.25" x14ac:dyDescent="0.25">
      <c r="A158" s="14"/>
      <c r="B158" s="6"/>
      <c r="C158" s="16"/>
      <c r="D158" s="16"/>
      <c r="E158" s="18">
        <f>IF(OR(A158="",B158=""),0,IF(C158="時間",ROUND(N(D158)/IFERROR(INDEX(名簿!$E$7:$E$36,MATCH(B158,名簿!$A$7:$A$36,0)),8),3),IF(C158="半日",0.5,1)))</f>
        <v>0</v>
      </c>
      <c r="F158" s="6"/>
      <c r="G158" s="19" t="str">
        <f>IF(OR(A158="",B158="",B158&lt;&gt;管理簿!$B$4),"",COUNTIF($B$7:B158,管理簿!$B$4))</f>
        <v/>
      </c>
    </row>
    <row r="159" spans="1:7" ht="17.25" x14ac:dyDescent="0.25">
      <c r="A159" s="14"/>
      <c r="B159" s="6"/>
      <c r="C159" s="16"/>
      <c r="D159" s="16"/>
      <c r="E159" s="18">
        <f>IF(OR(A159="",B159=""),0,IF(C159="時間",ROUND(N(D159)/IFERROR(INDEX(名簿!$E$7:$E$36,MATCH(B159,名簿!$A$7:$A$36,0)),8),3),IF(C159="半日",0.5,1)))</f>
        <v>0</v>
      </c>
      <c r="F159" s="6"/>
      <c r="G159" s="19" t="str">
        <f>IF(OR(A159="",B159="",B159&lt;&gt;管理簿!$B$4),"",COUNTIF($B$7:B159,管理簿!$B$4))</f>
        <v/>
      </c>
    </row>
    <row r="160" spans="1:7" ht="17.25" x14ac:dyDescent="0.25">
      <c r="A160" s="14"/>
      <c r="B160" s="6"/>
      <c r="C160" s="16"/>
      <c r="D160" s="16"/>
      <c r="E160" s="18">
        <f>IF(OR(A160="",B160=""),0,IF(C160="時間",ROUND(N(D160)/IFERROR(INDEX(名簿!$E$7:$E$36,MATCH(B160,名簿!$A$7:$A$36,0)),8),3),IF(C160="半日",0.5,1)))</f>
        <v>0</v>
      </c>
      <c r="F160" s="6"/>
      <c r="G160" s="19" t="str">
        <f>IF(OR(A160="",B160="",B160&lt;&gt;管理簿!$B$4),"",COUNTIF($B$7:B160,管理簿!$B$4))</f>
        <v/>
      </c>
    </row>
    <row r="161" spans="1:7" ht="17.25" x14ac:dyDescent="0.25">
      <c r="A161" s="14"/>
      <c r="B161" s="6"/>
      <c r="C161" s="16"/>
      <c r="D161" s="16"/>
      <c r="E161" s="18">
        <f>IF(OR(A161="",B161=""),0,IF(C161="時間",ROUND(N(D161)/IFERROR(INDEX(名簿!$E$7:$E$36,MATCH(B161,名簿!$A$7:$A$36,0)),8),3),IF(C161="半日",0.5,1)))</f>
        <v>0</v>
      </c>
      <c r="F161" s="6"/>
      <c r="G161" s="19" t="str">
        <f>IF(OR(A161="",B161="",B161&lt;&gt;管理簿!$B$4),"",COUNTIF($B$7:B161,管理簿!$B$4))</f>
        <v/>
      </c>
    </row>
    <row r="162" spans="1:7" ht="17.25" x14ac:dyDescent="0.25">
      <c r="A162" s="14"/>
      <c r="B162" s="6"/>
      <c r="C162" s="16"/>
      <c r="D162" s="16"/>
      <c r="E162" s="18">
        <f>IF(OR(A162="",B162=""),0,IF(C162="時間",ROUND(N(D162)/IFERROR(INDEX(名簿!$E$7:$E$36,MATCH(B162,名簿!$A$7:$A$36,0)),8),3),IF(C162="半日",0.5,1)))</f>
        <v>0</v>
      </c>
      <c r="F162" s="6"/>
      <c r="G162" s="19" t="str">
        <f>IF(OR(A162="",B162="",B162&lt;&gt;管理簿!$B$4),"",COUNTIF($B$7:B162,管理簿!$B$4))</f>
        <v/>
      </c>
    </row>
    <row r="163" spans="1:7" ht="17.25" x14ac:dyDescent="0.25">
      <c r="A163" s="14"/>
      <c r="B163" s="6"/>
      <c r="C163" s="16"/>
      <c r="D163" s="16"/>
      <c r="E163" s="18">
        <f>IF(OR(A163="",B163=""),0,IF(C163="時間",ROUND(N(D163)/IFERROR(INDEX(名簿!$E$7:$E$36,MATCH(B163,名簿!$A$7:$A$36,0)),8),3),IF(C163="半日",0.5,1)))</f>
        <v>0</v>
      </c>
      <c r="F163" s="6"/>
      <c r="G163" s="19" t="str">
        <f>IF(OR(A163="",B163="",B163&lt;&gt;管理簿!$B$4),"",COUNTIF($B$7:B163,管理簿!$B$4))</f>
        <v/>
      </c>
    </row>
    <row r="164" spans="1:7" ht="17.25" x14ac:dyDescent="0.25">
      <c r="A164" s="14"/>
      <c r="B164" s="6"/>
      <c r="C164" s="16"/>
      <c r="D164" s="16"/>
      <c r="E164" s="18">
        <f>IF(OR(A164="",B164=""),0,IF(C164="時間",ROUND(N(D164)/IFERROR(INDEX(名簿!$E$7:$E$36,MATCH(B164,名簿!$A$7:$A$36,0)),8),3),IF(C164="半日",0.5,1)))</f>
        <v>0</v>
      </c>
      <c r="F164" s="6"/>
      <c r="G164" s="19" t="str">
        <f>IF(OR(A164="",B164="",B164&lt;&gt;管理簿!$B$4),"",COUNTIF($B$7:B164,管理簿!$B$4))</f>
        <v/>
      </c>
    </row>
    <row r="165" spans="1:7" ht="17.25" x14ac:dyDescent="0.25">
      <c r="A165" s="14"/>
      <c r="B165" s="6"/>
      <c r="C165" s="16"/>
      <c r="D165" s="16"/>
      <c r="E165" s="18">
        <f>IF(OR(A165="",B165=""),0,IF(C165="時間",ROUND(N(D165)/IFERROR(INDEX(名簿!$E$7:$E$36,MATCH(B165,名簿!$A$7:$A$36,0)),8),3),IF(C165="半日",0.5,1)))</f>
        <v>0</v>
      </c>
      <c r="F165" s="6"/>
      <c r="G165" s="19" t="str">
        <f>IF(OR(A165="",B165="",B165&lt;&gt;管理簿!$B$4),"",COUNTIF($B$7:B165,管理簿!$B$4))</f>
        <v/>
      </c>
    </row>
    <row r="166" spans="1:7" ht="17.25" x14ac:dyDescent="0.25">
      <c r="A166" s="14"/>
      <c r="B166" s="6"/>
      <c r="C166" s="16"/>
      <c r="D166" s="16"/>
      <c r="E166" s="18">
        <f>IF(OR(A166="",B166=""),0,IF(C166="時間",ROUND(N(D166)/IFERROR(INDEX(名簿!$E$7:$E$36,MATCH(B166,名簿!$A$7:$A$36,0)),8),3),IF(C166="半日",0.5,1)))</f>
        <v>0</v>
      </c>
      <c r="F166" s="6"/>
      <c r="G166" s="19" t="str">
        <f>IF(OR(A166="",B166="",B166&lt;&gt;管理簿!$B$4),"",COUNTIF($B$7:B166,管理簿!$B$4))</f>
        <v/>
      </c>
    </row>
    <row r="167" spans="1:7" ht="17.25" x14ac:dyDescent="0.25">
      <c r="A167" s="14"/>
      <c r="B167" s="6"/>
      <c r="C167" s="16"/>
      <c r="D167" s="16"/>
      <c r="E167" s="18">
        <f>IF(OR(A167="",B167=""),0,IF(C167="時間",ROUND(N(D167)/IFERROR(INDEX(名簿!$E$7:$E$36,MATCH(B167,名簿!$A$7:$A$36,0)),8),3),IF(C167="半日",0.5,1)))</f>
        <v>0</v>
      </c>
      <c r="F167" s="6"/>
      <c r="G167" s="19" t="str">
        <f>IF(OR(A167="",B167="",B167&lt;&gt;管理簿!$B$4),"",COUNTIF($B$7:B167,管理簿!$B$4))</f>
        <v/>
      </c>
    </row>
    <row r="168" spans="1:7" ht="17.25" x14ac:dyDescent="0.25">
      <c r="A168" s="14"/>
      <c r="B168" s="6"/>
      <c r="C168" s="16"/>
      <c r="D168" s="16"/>
      <c r="E168" s="18">
        <f>IF(OR(A168="",B168=""),0,IF(C168="時間",ROUND(N(D168)/IFERROR(INDEX(名簿!$E$7:$E$36,MATCH(B168,名簿!$A$7:$A$36,0)),8),3),IF(C168="半日",0.5,1)))</f>
        <v>0</v>
      </c>
      <c r="F168" s="6"/>
      <c r="G168" s="19" t="str">
        <f>IF(OR(A168="",B168="",B168&lt;&gt;管理簿!$B$4),"",COUNTIF($B$7:B168,管理簿!$B$4))</f>
        <v/>
      </c>
    </row>
    <row r="169" spans="1:7" ht="17.25" x14ac:dyDescent="0.25">
      <c r="A169" s="14"/>
      <c r="B169" s="6"/>
      <c r="C169" s="16"/>
      <c r="D169" s="16"/>
      <c r="E169" s="18">
        <f>IF(OR(A169="",B169=""),0,IF(C169="時間",ROUND(N(D169)/IFERROR(INDEX(名簿!$E$7:$E$36,MATCH(B169,名簿!$A$7:$A$36,0)),8),3),IF(C169="半日",0.5,1)))</f>
        <v>0</v>
      </c>
      <c r="F169" s="6"/>
      <c r="G169" s="19" t="str">
        <f>IF(OR(A169="",B169="",B169&lt;&gt;管理簿!$B$4),"",COUNTIF($B$7:B169,管理簿!$B$4))</f>
        <v/>
      </c>
    </row>
    <row r="170" spans="1:7" ht="17.25" x14ac:dyDescent="0.25">
      <c r="A170" s="14"/>
      <c r="B170" s="6"/>
      <c r="C170" s="16"/>
      <c r="D170" s="16"/>
      <c r="E170" s="18">
        <f>IF(OR(A170="",B170=""),0,IF(C170="時間",ROUND(N(D170)/IFERROR(INDEX(名簿!$E$7:$E$36,MATCH(B170,名簿!$A$7:$A$36,0)),8),3),IF(C170="半日",0.5,1)))</f>
        <v>0</v>
      </c>
      <c r="F170" s="6"/>
      <c r="G170" s="19" t="str">
        <f>IF(OR(A170="",B170="",B170&lt;&gt;管理簿!$B$4),"",COUNTIF($B$7:B170,管理簿!$B$4))</f>
        <v/>
      </c>
    </row>
    <row r="171" spans="1:7" ht="17.25" x14ac:dyDescent="0.25">
      <c r="A171" s="14"/>
      <c r="B171" s="6"/>
      <c r="C171" s="16"/>
      <c r="D171" s="16"/>
      <c r="E171" s="18">
        <f>IF(OR(A171="",B171=""),0,IF(C171="時間",ROUND(N(D171)/IFERROR(INDEX(名簿!$E$7:$E$36,MATCH(B171,名簿!$A$7:$A$36,0)),8),3),IF(C171="半日",0.5,1)))</f>
        <v>0</v>
      </c>
      <c r="F171" s="6"/>
      <c r="G171" s="19" t="str">
        <f>IF(OR(A171="",B171="",B171&lt;&gt;管理簿!$B$4),"",COUNTIF($B$7:B171,管理簿!$B$4))</f>
        <v/>
      </c>
    </row>
    <row r="172" spans="1:7" ht="17.25" x14ac:dyDescent="0.25">
      <c r="A172" s="14"/>
      <c r="B172" s="6"/>
      <c r="C172" s="16"/>
      <c r="D172" s="16"/>
      <c r="E172" s="18">
        <f>IF(OR(A172="",B172=""),0,IF(C172="時間",ROUND(N(D172)/IFERROR(INDEX(名簿!$E$7:$E$36,MATCH(B172,名簿!$A$7:$A$36,0)),8),3),IF(C172="半日",0.5,1)))</f>
        <v>0</v>
      </c>
      <c r="F172" s="6"/>
      <c r="G172" s="19" t="str">
        <f>IF(OR(A172="",B172="",B172&lt;&gt;管理簿!$B$4),"",COUNTIF($B$7:B172,管理簿!$B$4))</f>
        <v/>
      </c>
    </row>
    <row r="173" spans="1:7" ht="17.25" x14ac:dyDescent="0.25">
      <c r="A173" s="14"/>
      <c r="B173" s="6"/>
      <c r="C173" s="16"/>
      <c r="D173" s="16"/>
      <c r="E173" s="18">
        <f>IF(OR(A173="",B173=""),0,IF(C173="時間",ROUND(N(D173)/IFERROR(INDEX(名簿!$E$7:$E$36,MATCH(B173,名簿!$A$7:$A$36,0)),8),3),IF(C173="半日",0.5,1)))</f>
        <v>0</v>
      </c>
      <c r="F173" s="6"/>
      <c r="G173" s="19" t="str">
        <f>IF(OR(A173="",B173="",B173&lt;&gt;管理簿!$B$4),"",COUNTIF($B$7:B173,管理簿!$B$4))</f>
        <v/>
      </c>
    </row>
    <row r="174" spans="1:7" ht="17.25" x14ac:dyDescent="0.25">
      <c r="A174" s="14"/>
      <c r="B174" s="6"/>
      <c r="C174" s="16"/>
      <c r="D174" s="16"/>
      <c r="E174" s="18">
        <f>IF(OR(A174="",B174=""),0,IF(C174="時間",ROUND(N(D174)/IFERROR(INDEX(名簿!$E$7:$E$36,MATCH(B174,名簿!$A$7:$A$36,0)),8),3),IF(C174="半日",0.5,1)))</f>
        <v>0</v>
      </c>
      <c r="F174" s="6"/>
      <c r="G174" s="19" t="str">
        <f>IF(OR(A174="",B174="",B174&lt;&gt;管理簿!$B$4),"",COUNTIF($B$7:B174,管理簿!$B$4))</f>
        <v/>
      </c>
    </row>
    <row r="175" spans="1:7" ht="17.25" x14ac:dyDescent="0.25">
      <c r="A175" s="14"/>
      <c r="B175" s="6"/>
      <c r="C175" s="16"/>
      <c r="D175" s="16"/>
      <c r="E175" s="18">
        <f>IF(OR(A175="",B175=""),0,IF(C175="時間",ROUND(N(D175)/IFERROR(INDEX(名簿!$E$7:$E$36,MATCH(B175,名簿!$A$7:$A$36,0)),8),3),IF(C175="半日",0.5,1)))</f>
        <v>0</v>
      </c>
      <c r="F175" s="6"/>
      <c r="G175" s="19" t="str">
        <f>IF(OR(A175="",B175="",B175&lt;&gt;管理簿!$B$4),"",COUNTIF($B$7:B175,管理簿!$B$4))</f>
        <v/>
      </c>
    </row>
    <row r="176" spans="1:7" ht="17.25" x14ac:dyDescent="0.25">
      <c r="A176" s="14"/>
      <c r="B176" s="6"/>
      <c r="C176" s="16"/>
      <c r="D176" s="16"/>
      <c r="E176" s="18">
        <f>IF(OR(A176="",B176=""),0,IF(C176="時間",ROUND(N(D176)/IFERROR(INDEX(名簿!$E$7:$E$36,MATCH(B176,名簿!$A$7:$A$36,0)),8),3),IF(C176="半日",0.5,1)))</f>
        <v>0</v>
      </c>
      <c r="F176" s="6"/>
      <c r="G176" s="19" t="str">
        <f>IF(OR(A176="",B176="",B176&lt;&gt;管理簿!$B$4),"",COUNTIF($B$7:B176,管理簿!$B$4))</f>
        <v/>
      </c>
    </row>
    <row r="177" spans="1:7" ht="17.25" x14ac:dyDescent="0.25">
      <c r="A177" s="14"/>
      <c r="B177" s="6"/>
      <c r="C177" s="16"/>
      <c r="D177" s="16"/>
      <c r="E177" s="18">
        <f>IF(OR(A177="",B177=""),0,IF(C177="時間",ROUND(N(D177)/IFERROR(INDEX(名簿!$E$7:$E$36,MATCH(B177,名簿!$A$7:$A$36,0)),8),3),IF(C177="半日",0.5,1)))</f>
        <v>0</v>
      </c>
      <c r="F177" s="6"/>
      <c r="G177" s="19" t="str">
        <f>IF(OR(A177="",B177="",B177&lt;&gt;管理簿!$B$4),"",COUNTIF($B$7:B177,管理簿!$B$4))</f>
        <v/>
      </c>
    </row>
    <row r="178" spans="1:7" ht="17.25" x14ac:dyDescent="0.25">
      <c r="A178" s="14"/>
      <c r="B178" s="6"/>
      <c r="C178" s="16"/>
      <c r="D178" s="16"/>
      <c r="E178" s="18">
        <f>IF(OR(A178="",B178=""),0,IF(C178="時間",ROUND(N(D178)/IFERROR(INDEX(名簿!$E$7:$E$36,MATCH(B178,名簿!$A$7:$A$36,0)),8),3),IF(C178="半日",0.5,1)))</f>
        <v>0</v>
      </c>
      <c r="F178" s="6"/>
      <c r="G178" s="19" t="str">
        <f>IF(OR(A178="",B178="",B178&lt;&gt;管理簿!$B$4),"",COUNTIF($B$7:B178,管理簿!$B$4))</f>
        <v/>
      </c>
    </row>
    <row r="179" spans="1:7" ht="17.25" x14ac:dyDescent="0.25">
      <c r="A179" s="14"/>
      <c r="B179" s="6"/>
      <c r="C179" s="16"/>
      <c r="D179" s="16"/>
      <c r="E179" s="18">
        <f>IF(OR(A179="",B179=""),0,IF(C179="時間",ROUND(N(D179)/IFERROR(INDEX(名簿!$E$7:$E$36,MATCH(B179,名簿!$A$7:$A$36,0)),8),3),IF(C179="半日",0.5,1)))</f>
        <v>0</v>
      </c>
      <c r="F179" s="6"/>
      <c r="G179" s="19" t="str">
        <f>IF(OR(A179="",B179="",B179&lt;&gt;管理簿!$B$4),"",COUNTIF($B$7:B179,管理簿!$B$4))</f>
        <v/>
      </c>
    </row>
    <row r="180" spans="1:7" ht="17.25" x14ac:dyDescent="0.25">
      <c r="A180" s="14"/>
      <c r="B180" s="6"/>
      <c r="C180" s="16"/>
      <c r="D180" s="16"/>
      <c r="E180" s="18">
        <f>IF(OR(A180="",B180=""),0,IF(C180="時間",ROUND(N(D180)/IFERROR(INDEX(名簿!$E$7:$E$36,MATCH(B180,名簿!$A$7:$A$36,0)),8),3),IF(C180="半日",0.5,1)))</f>
        <v>0</v>
      </c>
      <c r="F180" s="6"/>
      <c r="G180" s="19" t="str">
        <f>IF(OR(A180="",B180="",B180&lt;&gt;管理簿!$B$4),"",COUNTIF($B$7:B180,管理簿!$B$4))</f>
        <v/>
      </c>
    </row>
    <row r="181" spans="1:7" ht="17.25" x14ac:dyDescent="0.25">
      <c r="A181" s="14"/>
      <c r="B181" s="6"/>
      <c r="C181" s="16"/>
      <c r="D181" s="16"/>
      <c r="E181" s="18">
        <f>IF(OR(A181="",B181=""),0,IF(C181="時間",ROUND(N(D181)/IFERROR(INDEX(名簿!$E$7:$E$36,MATCH(B181,名簿!$A$7:$A$36,0)),8),3),IF(C181="半日",0.5,1)))</f>
        <v>0</v>
      </c>
      <c r="F181" s="6"/>
      <c r="G181" s="19" t="str">
        <f>IF(OR(A181="",B181="",B181&lt;&gt;管理簿!$B$4),"",COUNTIF($B$7:B181,管理簿!$B$4))</f>
        <v/>
      </c>
    </row>
    <row r="182" spans="1:7" ht="17.25" x14ac:dyDescent="0.25">
      <c r="A182" s="14"/>
      <c r="B182" s="6"/>
      <c r="C182" s="16"/>
      <c r="D182" s="16"/>
      <c r="E182" s="18">
        <f>IF(OR(A182="",B182=""),0,IF(C182="時間",ROUND(N(D182)/IFERROR(INDEX(名簿!$E$7:$E$36,MATCH(B182,名簿!$A$7:$A$36,0)),8),3),IF(C182="半日",0.5,1)))</f>
        <v>0</v>
      </c>
      <c r="F182" s="6"/>
      <c r="G182" s="19" t="str">
        <f>IF(OR(A182="",B182="",B182&lt;&gt;管理簿!$B$4),"",COUNTIF($B$7:B182,管理簿!$B$4))</f>
        <v/>
      </c>
    </row>
    <row r="183" spans="1:7" ht="17.25" x14ac:dyDescent="0.25">
      <c r="A183" s="14"/>
      <c r="B183" s="6"/>
      <c r="C183" s="16"/>
      <c r="D183" s="16"/>
      <c r="E183" s="18">
        <f>IF(OR(A183="",B183=""),0,IF(C183="時間",ROUND(N(D183)/IFERROR(INDEX(名簿!$E$7:$E$36,MATCH(B183,名簿!$A$7:$A$36,0)),8),3),IF(C183="半日",0.5,1)))</f>
        <v>0</v>
      </c>
      <c r="F183" s="6"/>
      <c r="G183" s="19" t="str">
        <f>IF(OR(A183="",B183="",B183&lt;&gt;管理簿!$B$4),"",COUNTIF($B$7:B183,管理簿!$B$4))</f>
        <v/>
      </c>
    </row>
    <row r="184" spans="1:7" ht="17.25" x14ac:dyDescent="0.25">
      <c r="A184" s="14"/>
      <c r="B184" s="6"/>
      <c r="C184" s="16"/>
      <c r="D184" s="16"/>
      <c r="E184" s="18">
        <f>IF(OR(A184="",B184=""),0,IF(C184="時間",ROUND(N(D184)/IFERROR(INDEX(名簿!$E$7:$E$36,MATCH(B184,名簿!$A$7:$A$36,0)),8),3),IF(C184="半日",0.5,1)))</f>
        <v>0</v>
      </c>
      <c r="F184" s="6"/>
      <c r="G184" s="19" t="str">
        <f>IF(OR(A184="",B184="",B184&lt;&gt;管理簿!$B$4),"",COUNTIF($B$7:B184,管理簿!$B$4))</f>
        <v/>
      </c>
    </row>
    <row r="185" spans="1:7" ht="17.25" x14ac:dyDescent="0.25">
      <c r="A185" s="14"/>
      <c r="B185" s="6"/>
      <c r="C185" s="16"/>
      <c r="D185" s="16"/>
      <c r="E185" s="18">
        <f>IF(OR(A185="",B185=""),0,IF(C185="時間",ROUND(N(D185)/IFERROR(INDEX(名簿!$E$7:$E$36,MATCH(B185,名簿!$A$7:$A$36,0)),8),3),IF(C185="半日",0.5,1)))</f>
        <v>0</v>
      </c>
      <c r="F185" s="6"/>
      <c r="G185" s="19" t="str">
        <f>IF(OR(A185="",B185="",B185&lt;&gt;管理簿!$B$4),"",COUNTIF($B$7:B185,管理簿!$B$4))</f>
        <v/>
      </c>
    </row>
    <row r="186" spans="1:7" ht="17.25" x14ac:dyDescent="0.25">
      <c r="A186" s="14"/>
      <c r="B186" s="6"/>
      <c r="C186" s="16"/>
      <c r="D186" s="16"/>
      <c r="E186" s="18">
        <f>IF(OR(A186="",B186=""),0,IF(C186="時間",ROUND(N(D186)/IFERROR(INDEX(名簿!$E$7:$E$36,MATCH(B186,名簿!$A$7:$A$36,0)),8),3),IF(C186="半日",0.5,1)))</f>
        <v>0</v>
      </c>
      <c r="F186" s="6"/>
      <c r="G186" s="19" t="str">
        <f>IF(OR(A186="",B186="",B186&lt;&gt;管理簿!$B$4),"",COUNTIF($B$7:B186,管理簿!$B$4))</f>
        <v/>
      </c>
    </row>
    <row r="187" spans="1:7" ht="17.25" x14ac:dyDescent="0.25">
      <c r="A187" s="14"/>
      <c r="B187" s="6"/>
      <c r="C187" s="16"/>
      <c r="D187" s="16"/>
      <c r="E187" s="18">
        <f>IF(OR(A187="",B187=""),0,IF(C187="時間",ROUND(N(D187)/IFERROR(INDEX(名簿!$E$7:$E$36,MATCH(B187,名簿!$A$7:$A$36,0)),8),3),IF(C187="半日",0.5,1)))</f>
        <v>0</v>
      </c>
      <c r="F187" s="6"/>
      <c r="G187" s="19" t="str">
        <f>IF(OR(A187="",B187="",B187&lt;&gt;管理簿!$B$4),"",COUNTIF($B$7:B187,管理簿!$B$4))</f>
        <v/>
      </c>
    </row>
    <row r="188" spans="1:7" ht="17.25" x14ac:dyDescent="0.25">
      <c r="A188" s="14"/>
      <c r="B188" s="6"/>
      <c r="C188" s="16"/>
      <c r="D188" s="16"/>
      <c r="E188" s="18">
        <f>IF(OR(A188="",B188=""),0,IF(C188="時間",ROUND(N(D188)/IFERROR(INDEX(名簿!$E$7:$E$36,MATCH(B188,名簿!$A$7:$A$36,0)),8),3),IF(C188="半日",0.5,1)))</f>
        <v>0</v>
      </c>
      <c r="F188" s="6"/>
      <c r="G188" s="19" t="str">
        <f>IF(OR(A188="",B188="",B188&lt;&gt;管理簿!$B$4),"",COUNTIF($B$7:B188,管理簿!$B$4))</f>
        <v/>
      </c>
    </row>
    <row r="189" spans="1:7" ht="17.25" x14ac:dyDescent="0.25">
      <c r="A189" s="14"/>
      <c r="B189" s="6"/>
      <c r="C189" s="16"/>
      <c r="D189" s="16"/>
      <c r="E189" s="18">
        <f>IF(OR(A189="",B189=""),0,IF(C189="時間",ROUND(N(D189)/IFERROR(INDEX(名簿!$E$7:$E$36,MATCH(B189,名簿!$A$7:$A$36,0)),8),3),IF(C189="半日",0.5,1)))</f>
        <v>0</v>
      </c>
      <c r="F189" s="6"/>
      <c r="G189" s="19" t="str">
        <f>IF(OR(A189="",B189="",B189&lt;&gt;管理簿!$B$4),"",COUNTIF($B$7:B189,管理簿!$B$4))</f>
        <v/>
      </c>
    </row>
    <row r="190" spans="1:7" ht="17.25" x14ac:dyDescent="0.25">
      <c r="A190" s="14"/>
      <c r="B190" s="6"/>
      <c r="C190" s="16"/>
      <c r="D190" s="16"/>
      <c r="E190" s="18">
        <f>IF(OR(A190="",B190=""),0,IF(C190="時間",ROUND(N(D190)/IFERROR(INDEX(名簿!$E$7:$E$36,MATCH(B190,名簿!$A$7:$A$36,0)),8),3),IF(C190="半日",0.5,1)))</f>
        <v>0</v>
      </c>
      <c r="F190" s="6"/>
      <c r="G190" s="19" t="str">
        <f>IF(OR(A190="",B190="",B190&lt;&gt;管理簿!$B$4),"",COUNTIF($B$7:B190,管理簿!$B$4))</f>
        <v/>
      </c>
    </row>
    <row r="191" spans="1:7" ht="17.25" x14ac:dyDescent="0.25">
      <c r="A191" s="14"/>
      <c r="B191" s="6"/>
      <c r="C191" s="16"/>
      <c r="D191" s="16"/>
      <c r="E191" s="18">
        <f>IF(OR(A191="",B191=""),0,IF(C191="時間",ROUND(N(D191)/IFERROR(INDEX(名簿!$E$7:$E$36,MATCH(B191,名簿!$A$7:$A$36,0)),8),3),IF(C191="半日",0.5,1)))</f>
        <v>0</v>
      </c>
      <c r="F191" s="6"/>
      <c r="G191" s="19" t="str">
        <f>IF(OR(A191="",B191="",B191&lt;&gt;管理簿!$B$4),"",COUNTIF($B$7:B191,管理簿!$B$4))</f>
        <v/>
      </c>
    </row>
    <row r="192" spans="1:7" ht="17.25" x14ac:dyDescent="0.25">
      <c r="A192" s="14"/>
      <c r="B192" s="6"/>
      <c r="C192" s="16"/>
      <c r="D192" s="16"/>
      <c r="E192" s="18">
        <f>IF(OR(A192="",B192=""),0,IF(C192="時間",ROUND(N(D192)/IFERROR(INDEX(名簿!$E$7:$E$36,MATCH(B192,名簿!$A$7:$A$36,0)),8),3),IF(C192="半日",0.5,1)))</f>
        <v>0</v>
      </c>
      <c r="F192" s="6"/>
      <c r="G192" s="19" t="str">
        <f>IF(OR(A192="",B192="",B192&lt;&gt;管理簿!$B$4),"",COUNTIF($B$7:B192,管理簿!$B$4))</f>
        <v/>
      </c>
    </row>
    <row r="193" spans="1:7" ht="17.25" x14ac:dyDescent="0.25">
      <c r="A193" s="14"/>
      <c r="B193" s="6"/>
      <c r="C193" s="16"/>
      <c r="D193" s="16"/>
      <c r="E193" s="18">
        <f>IF(OR(A193="",B193=""),0,IF(C193="時間",ROUND(N(D193)/IFERROR(INDEX(名簿!$E$7:$E$36,MATCH(B193,名簿!$A$7:$A$36,0)),8),3),IF(C193="半日",0.5,1)))</f>
        <v>0</v>
      </c>
      <c r="F193" s="6"/>
      <c r="G193" s="19" t="str">
        <f>IF(OR(A193="",B193="",B193&lt;&gt;管理簿!$B$4),"",COUNTIF($B$7:B193,管理簿!$B$4))</f>
        <v/>
      </c>
    </row>
    <row r="194" spans="1:7" ht="17.25" x14ac:dyDescent="0.25">
      <c r="A194" s="14"/>
      <c r="B194" s="6"/>
      <c r="C194" s="16"/>
      <c r="D194" s="16"/>
      <c r="E194" s="18">
        <f>IF(OR(A194="",B194=""),0,IF(C194="時間",ROUND(N(D194)/IFERROR(INDEX(名簿!$E$7:$E$36,MATCH(B194,名簿!$A$7:$A$36,0)),8),3),IF(C194="半日",0.5,1)))</f>
        <v>0</v>
      </c>
      <c r="F194" s="6"/>
      <c r="G194" s="19" t="str">
        <f>IF(OR(A194="",B194="",B194&lt;&gt;管理簿!$B$4),"",COUNTIF($B$7:B194,管理簿!$B$4))</f>
        <v/>
      </c>
    </row>
    <row r="195" spans="1:7" ht="17.25" x14ac:dyDescent="0.25">
      <c r="A195" s="14"/>
      <c r="B195" s="6"/>
      <c r="C195" s="16"/>
      <c r="D195" s="16"/>
      <c r="E195" s="18">
        <f>IF(OR(A195="",B195=""),0,IF(C195="時間",ROUND(N(D195)/IFERROR(INDEX(名簿!$E$7:$E$36,MATCH(B195,名簿!$A$7:$A$36,0)),8),3),IF(C195="半日",0.5,1)))</f>
        <v>0</v>
      </c>
      <c r="F195" s="6"/>
      <c r="G195" s="19" t="str">
        <f>IF(OR(A195="",B195="",B195&lt;&gt;管理簿!$B$4),"",COUNTIF($B$7:B195,管理簿!$B$4))</f>
        <v/>
      </c>
    </row>
    <row r="196" spans="1:7" ht="17.25" x14ac:dyDescent="0.25">
      <c r="A196" s="14"/>
      <c r="B196" s="6"/>
      <c r="C196" s="16"/>
      <c r="D196" s="16"/>
      <c r="E196" s="18">
        <f>IF(OR(A196="",B196=""),0,IF(C196="時間",ROUND(N(D196)/IFERROR(INDEX(名簿!$E$7:$E$36,MATCH(B196,名簿!$A$7:$A$36,0)),8),3),IF(C196="半日",0.5,1)))</f>
        <v>0</v>
      </c>
      <c r="F196" s="6"/>
      <c r="G196" s="19" t="str">
        <f>IF(OR(A196="",B196="",B196&lt;&gt;管理簿!$B$4),"",COUNTIF($B$7:B196,管理簿!$B$4))</f>
        <v/>
      </c>
    </row>
    <row r="197" spans="1:7" ht="17.25" x14ac:dyDescent="0.25">
      <c r="A197" s="14"/>
      <c r="B197" s="6"/>
      <c r="C197" s="16"/>
      <c r="D197" s="16"/>
      <c r="E197" s="18">
        <f>IF(OR(A197="",B197=""),0,IF(C197="時間",ROUND(N(D197)/IFERROR(INDEX(名簿!$E$7:$E$36,MATCH(B197,名簿!$A$7:$A$36,0)),8),3),IF(C197="半日",0.5,1)))</f>
        <v>0</v>
      </c>
      <c r="F197" s="6"/>
      <c r="G197" s="19" t="str">
        <f>IF(OR(A197="",B197="",B197&lt;&gt;管理簿!$B$4),"",COUNTIF($B$7:B197,管理簿!$B$4))</f>
        <v/>
      </c>
    </row>
    <row r="198" spans="1:7" ht="17.25" x14ac:dyDescent="0.25">
      <c r="A198" s="14"/>
      <c r="B198" s="6"/>
      <c r="C198" s="16"/>
      <c r="D198" s="16"/>
      <c r="E198" s="18">
        <f>IF(OR(A198="",B198=""),0,IF(C198="時間",ROUND(N(D198)/IFERROR(INDEX(名簿!$E$7:$E$36,MATCH(B198,名簿!$A$7:$A$36,0)),8),3),IF(C198="半日",0.5,1)))</f>
        <v>0</v>
      </c>
      <c r="F198" s="6"/>
      <c r="G198" s="19" t="str">
        <f>IF(OR(A198="",B198="",B198&lt;&gt;管理簿!$B$4),"",COUNTIF($B$7:B198,管理簿!$B$4))</f>
        <v/>
      </c>
    </row>
    <row r="199" spans="1:7" ht="17.25" x14ac:dyDescent="0.25">
      <c r="A199" s="14"/>
      <c r="B199" s="6"/>
      <c r="C199" s="16"/>
      <c r="D199" s="16"/>
      <c r="E199" s="18">
        <f>IF(OR(A199="",B199=""),0,IF(C199="時間",ROUND(N(D199)/IFERROR(INDEX(名簿!$E$7:$E$36,MATCH(B199,名簿!$A$7:$A$36,0)),8),3),IF(C199="半日",0.5,1)))</f>
        <v>0</v>
      </c>
      <c r="F199" s="6"/>
      <c r="G199" s="19" t="str">
        <f>IF(OR(A199="",B199="",B199&lt;&gt;管理簿!$B$4),"",COUNTIF($B$7:B199,管理簿!$B$4))</f>
        <v/>
      </c>
    </row>
    <row r="200" spans="1:7" ht="17.25" x14ac:dyDescent="0.25">
      <c r="A200" s="14"/>
      <c r="B200" s="6"/>
      <c r="C200" s="16"/>
      <c r="D200" s="16"/>
      <c r="E200" s="18">
        <f>IF(OR(A200="",B200=""),0,IF(C200="時間",ROUND(N(D200)/IFERROR(INDEX(名簿!$E$7:$E$36,MATCH(B200,名簿!$A$7:$A$36,0)),8),3),IF(C200="半日",0.5,1)))</f>
        <v>0</v>
      </c>
      <c r="F200" s="6"/>
      <c r="G200" s="19" t="str">
        <f>IF(OR(A200="",B200="",B200&lt;&gt;管理簿!$B$4),"",COUNTIF($B$7:B200,管理簿!$B$4))</f>
        <v/>
      </c>
    </row>
    <row r="201" spans="1:7" ht="17.25" x14ac:dyDescent="0.25">
      <c r="A201" s="14"/>
      <c r="B201" s="6"/>
      <c r="C201" s="16"/>
      <c r="D201" s="16"/>
      <c r="E201" s="18">
        <f>IF(OR(A201="",B201=""),0,IF(C201="時間",ROUND(N(D201)/IFERROR(INDEX(名簿!$E$7:$E$36,MATCH(B201,名簿!$A$7:$A$36,0)),8),3),IF(C201="半日",0.5,1)))</f>
        <v>0</v>
      </c>
      <c r="F201" s="6"/>
      <c r="G201" s="19" t="str">
        <f>IF(OR(A201="",B201="",B201&lt;&gt;管理簿!$B$4),"",COUNTIF($B$7:B201,管理簿!$B$4))</f>
        <v/>
      </c>
    </row>
    <row r="202" spans="1:7" ht="17.25" x14ac:dyDescent="0.25">
      <c r="A202" s="14"/>
      <c r="B202" s="6"/>
      <c r="C202" s="16"/>
      <c r="D202" s="16"/>
      <c r="E202" s="18">
        <f>IF(OR(A202="",B202=""),0,IF(C202="時間",ROUND(N(D202)/IFERROR(INDEX(名簿!$E$7:$E$36,MATCH(B202,名簿!$A$7:$A$36,0)),8),3),IF(C202="半日",0.5,1)))</f>
        <v>0</v>
      </c>
      <c r="F202" s="6"/>
      <c r="G202" s="19" t="str">
        <f>IF(OR(A202="",B202="",B202&lt;&gt;管理簿!$B$4),"",COUNTIF($B$7:B202,管理簿!$B$4))</f>
        <v/>
      </c>
    </row>
    <row r="203" spans="1:7" ht="17.25" x14ac:dyDescent="0.25">
      <c r="A203" s="14"/>
      <c r="B203" s="6"/>
      <c r="C203" s="16"/>
      <c r="D203" s="16"/>
      <c r="E203" s="18">
        <f>IF(OR(A203="",B203=""),0,IF(C203="時間",ROUND(N(D203)/IFERROR(INDEX(名簿!$E$7:$E$36,MATCH(B203,名簿!$A$7:$A$36,0)),8),3),IF(C203="半日",0.5,1)))</f>
        <v>0</v>
      </c>
      <c r="F203" s="6"/>
      <c r="G203" s="19" t="str">
        <f>IF(OR(A203="",B203="",B203&lt;&gt;管理簿!$B$4),"",COUNTIF($B$7:B203,管理簿!$B$4))</f>
        <v/>
      </c>
    </row>
    <row r="204" spans="1:7" ht="17.25" x14ac:dyDescent="0.25">
      <c r="A204" s="14"/>
      <c r="B204" s="6"/>
      <c r="C204" s="16"/>
      <c r="D204" s="16"/>
      <c r="E204" s="18">
        <f>IF(OR(A204="",B204=""),0,IF(C204="時間",ROUND(N(D204)/IFERROR(INDEX(名簿!$E$7:$E$36,MATCH(B204,名簿!$A$7:$A$36,0)),8),3),IF(C204="半日",0.5,1)))</f>
        <v>0</v>
      </c>
      <c r="F204" s="6"/>
      <c r="G204" s="19" t="str">
        <f>IF(OR(A204="",B204="",B204&lt;&gt;管理簿!$B$4),"",COUNTIF($B$7:B204,管理簿!$B$4))</f>
        <v/>
      </c>
    </row>
    <row r="205" spans="1:7" ht="17.25" x14ac:dyDescent="0.25">
      <c r="A205" s="14"/>
      <c r="B205" s="6"/>
      <c r="C205" s="16"/>
      <c r="D205" s="16"/>
      <c r="E205" s="18">
        <f>IF(OR(A205="",B205=""),0,IF(C205="時間",ROUND(N(D205)/IFERROR(INDEX(名簿!$E$7:$E$36,MATCH(B205,名簿!$A$7:$A$36,0)),8),3),IF(C205="半日",0.5,1)))</f>
        <v>0</v>
      </c>
      <c r="F205" s="6"/>
      <c r="G205" s="19" t="str">
        <f>IF(OR(A205="",B205="",B205&lt;&gt;管理簿!$B$4),"",COUNTIF($B$7:B205,管理簿!$B$4))</f>
        <v/>
      </c>
    </row>
    <row r="206" spans="1:7" ht="17.25" x14ac:dyDescent="0.25">
      <c r="A206" s="14"/>
      <c r="B206" s="6"/>
      <c r="C206" s="16"/>
      <c r="D206" s="16"/>
      <c r="E206" s="18">
        <f>IF(OR(A206="",B206=""),0,IF(C206="時間",ROUND(N(D206)/IFERROR(INDEX(名簿!$E$7:$E$36,MATCH(B206,名簿!$A$7:$A$36,0)),8),3),IF(C206="半日",0.5,1)))</f>
        <v>0</v>
      </c>
      <c r="F206" s="6"/>
      <c r="G206" s="19" t="str">
        <f>IF(OR(A206="",B206="",B206&lt;&gt;管理簿!$B$4),"",COUNTIF($B$7:B206,管理簿!$B$4))</f>
        <v/>
      </c>
    </row>
    <row r="207" spans="1:7" ht="17.25" x14ac:dyDescent="0.25">
      <c r="A207" s="14"/>
      <c r="B207" s="6"/>
      <c r="C207" s="16"/>
      <c r="D207" s="16"/>
      <c r="E207" s="18">
        <f>IF(OR(A207="",B207=""),0,IF(C207="時間",ROUND(N(D207)/IFERROR(INDEX(名簿!$E$7:$E$36,MATCH(B207,名簿!$A$7:$A$36,0)),8),3),IF(C207="半日",0.5,1)))</f>
        <v>0</v>
      </c>
      <c r="F207" s="6"/>
      <c r="G207" s="19" t="str">
        <f>IF(OR(A207="",B207="",B207&lt;&gt;管理簿!$B$4),"",COUNTIF($B$7:B207,管理簿!$B$4))</f>
        <v/>
      </c>
    </row>
    <row r="208" spans="1:7" ht="17.25" x14ac:dyDescent="0.25">
      <c r="A208" s="14"/>
      <c r="B208" s="6"/>
      <c r="C208" s="16"/>
      <c r="D208" s="16"/>
      <c r="E208" s="18">
        <f>IF(OR(A208="",B208=""),0,IF(C208="時間",ROUND(N(D208)/IFERROR(INDEX(名簿!$E$7:$E$36,MATCH(B208,名簿!$A$7:$A$36,0)),8),3),IF(C208="半日",0.5,1)))</f>
        <v>0</v>
      </c>
      <c r="F208" s="6"/>
      <c r="G208" s="19" t="str">
        <f>IF(OR(A208="",B208="",B208&lt;&gt;管理簿!$B$4),"",COUNTIF($B$7:B208,管理簿!$B$4))</f>
        <v/>
      </c>
    </row>
    <row r="209" spans="1:7" ht="17.25" x14ac:dyDescent="0.25">
      <c r="A209" s="14"/>
      <c r="B209" s="6"/>
      <c r="C209" s="16"/>
      <c r="D209" s="16"/>
      <c r="E209" s="18">
        <f>IF(OR(A209="",B209=""),0,IF(C209="時間",ROUND(N(D209)/IFERROR(INDEX(名簿!$E$7:$E$36,MATCH(B209,名簿!$A$7:$A$36,0)),8),3),IF(C209="半日",0.5,1)))</f>
        <v>0</v>
      </c>
      <c r="F209" s="6"/>
      <c r="G209" s="19" t="str">
        <f>IF(OR(A209="",B209="",B209&lt;&gt;管理簿!$B$4),"",COUNTIF($B$7:B209,管理簿!$B$4))</f>
        <v/>
      </c>
    </row>
    <row r="210" spans="1:7" ht="17.25" x14ac:dyDescent="0.25">
      <c r="A210" s="14"/>
      <c r="B210" s="6"/>
      <c r="C210" s="16"/>
      <c r="D210" s="16"/>
      <c r="E210" s="18">
        <f>IF(OR(A210="",B210=""),0,IF(C210="時間",ROUND(N(D210)/IFERROR(INDEX(名簿!$E$7:$E$36,MATCH(B210,名簿!$A$7:$A$36,0)),8),3),IF(C210="半日",0.5,1)))</f>
        <v>0</v>
      </c>
      <c r="F210" s="6"/>
      <c r="G210" s="19" t="str">
        <f>IF(OR(A210="",B210="",B210&lt;&gt;管理簿!$B$4),"",COUNTIF($B$7:B210,管理簿!$B$4))</f>
        <v/>
      </c>
    </row>
    <row r="211" spans="1:7" ht="17.25" x14ac:dyDescent="0.25">
      <c r="A211" s="14"/>
      <c r="B211" s="6"/>
      <c r="C211" s="16"/>
      <c r="D211" s="16"/>
      <c r="E211" s="18">
        <f>IF(OR(A211="",B211=""),0,IF(C211="時間",ROUND(N(D211)/IFERROR(INDEX(名簿!$E$7:$E$36,MATCH(B211,名簿!$A$7:$A$36,0)),8),3),IF(C211="半日",0.5,1)))</f>
        <v>0</v>
      </c>
      <c r="F211" s="6"/>
      <c r="G211" s="19" t="str">
        <f>IF(OR(A211="",B211="",B211&lt;&gt;管理簿!$B$4),"",COUNTIF($B$7:B211,管理簿!$B$4))</f>
        <v/>
      </c>
    </row>
    <row r="212" spans="1:7" ht="17.25" x14ac:dyDescent="0.25">
      <c r="A212" s="14"/>
      <c r="B212" s="6"/>
      <c r="C212" s="16"/>
      <c r="D212" s="16"/>
      <c r="E212" s="18">
        <f>IF(OR(A212="",B212=""),0,IF(C212="時間",ROUND(N(D212)/IFERROR(INDEX(名簿!$E$7:$E$36,MATCH(B212,名簿!$A$7:$A$36,0)),8),3),IF(C212="半日",0.5,1)))</f>
        <v>0</v>
      </c>
      <c r="F212" s="6"/>
      <c r="G212" s="19" t="str">
        <f>IF(OR(A212="",B212="",B212&lt;&gt;管理簿!$B$4),"",COUNTIF($B$7:B212,管理簿!$B$4))</f>
        <v/>
      </c>
    </row>
    <row r="213" spans="1:7" ht="17.25" x14ac:dyDescent="0.25">
      <c r="A213" s="14"/>
      <c r="B213" s="6"/>
      <c r="C213" s="16"/>
      <c r="D213" s="16"/>
      <c r="E213" s="18">
        <f>IF(OR(A213="",B213=""),0,IF(C213="時間",ROUND(N(D213)/IFERROR(INDEX(名簿!$E$7:$E$36,MATCH(B213,名簿!$A$7:$A$36,0)),8),3),IF(C213="半日",0.5,1)))</f>
        <v>0</v>
      </c>
      <c r="F213" s="6"/>
      <c r="G213" s="19" t="str">
        <f>IF(OR(A213="",B213="",B213&lt;&gt;管理簿!$B$4),"",COUNTIF($B$7:B213,管理簿!$B$4))</f>
        <v/>
      </c>
    </row>
    <row r="214" spans="1:7" ht="17.25" x14ac:dyDescent="0.25">
      <c r="A214" s="14"/>
      <c r="B214" s="6"/>
      <c r="C214" s="16"/>
      <c r="D214" s="16"/>
      <c r="E214" s="18">
        <f>IF(OR(A214="",B214=""),0,IF(C214="時間",ROUND(N(D214)/IFERROR(INDEX(名簿!$E$7:$E$36,MATCH(B214,名簿!$A$7:$A$36,0)),8),3),IF(C214="半日",0.5,1)))</f>
        <v>0</v>
      </c>
      <c r="F214" s="6"/>
      <c r="G214" s="19" t="str">
        <f>IF(OR(A214="",B214="",B214&lt;&gt;管理簿!$B$4),"",COUNTIF($B$7:B214,管理簿!$B$4))</f>
        <v/>
      </c>
    </row>
    <row r="215" spans="1:7" ht="17.25" x14ac:dyDescent="0.25">
      <c r="A215" s="14"/>
      <c r="B215" s="6"/>
      <c r="C215" s="16"/>
      <c r="D215" s="16"/>
      <c r="E215" s="18">
        <f>IF(OR(A215="",B215=""),0,IF(C215="時間",ROUND(N(D215)/IFERROR(INDEX(名簿!$E$7:$E$36,MATCH(B215,名簿!$A$7:$A$36,0)),8),3),IF(C215="半日",0.5,1)))</f>
        <v>0</v>
      </c>
      <c r="F215" s="6"/>
      <c r="G215" s="19" t="str">
        <f>IF(OR(A215="",B215="",B215&lt;&gt;管理簿!$B$4),"",COUNTIF($B$7:B215,管理簿!$B$4))</f>
        <v/>
      </c>
    </row>
    <row r="216" spans="1:7" ht="17.25" x14ac:dyDescent="0.25">
      <c r="A216" s="14"/>
      <c r="B216" s="6"/>
      <c r="C216" s="16"/>
      <c r="D216" s="16"/>
      <c r="E216" s="18">
        <f>IF(OR(A216="",B216=""),0,IF(C216="時間",ROUND(N(D216)/IFERROR(INDEX(名簿!$E$7:$E$36,MATCH(B216,名簿!$A$7:$A$36,0)),8),3),IF(C216="半日",0.5,1)))</f>
        <v>0</v>
      </c>
      <c r="F216" s="6"/>
      <c r="G216" s="19" t="str">
        <f>IF(OR(A216="",B216="",B216&lt;&gt;管理簿!$B$4),"",COUNTIF($B$7:B216,管理簿!$B$4))</f>
        <v/>
      </c>
    </row>
    <row r="217" spans="1:7" ht="17.25" x14ac:dyDescent="0.25">
      <c r="A217" s="14"/>
      <c r="B217" s="6"/>
      <c r="C217" s="16"/>
      <c r="D217" s="16"/>
      <c r="E217" s="18">
        <f>IF(OR(A217="",B217=""),0,IF(C217="時間",ROUND(N(D217)/IFERROR(INDEX(名簿!$E$7:$E$36,MATCH(B217,名簿!$A$7:$A$36,0)),8),3),IF(C217="半日",0.5,1)))</f>
        <v>0</v>
      </c>
      <c r="F217" s="6"/>
      <c r="G217" s="19" t="str">
        <f>IF(OR(A217="",B217="",B217&lt;&gt;管理簿!$B$4),"",COUNTIF($B$7:B217,管理簿!$B$4))</f>
        <v/>
      </c>
    </row>
    <row r="218" spans="1:7" ht="17.25" x14ac:dyDescent="0.25">
      <c r="A218" s="14"/>
      <c r="B218" s="6"/>
      <c r="C218" s="16"/>
      <c r="D218" s="16"/>
      <c r="E218" s="18">
        <f>IF(OR(A218="",B218=""),0,IF(C218="時間",ROUND(N(D218)/IFERROR(INDEX(名簿!$E$7:$E$36,MATCH(B218,名簿!$A$7:$A$36,0)),8),3),IF(C218="半日",0.5,1)))</f>
        <v>0</v>
      </c>
      <c r="F218" s="6"/>
      <c r="G218" s="19" t="str">
        <f>IF(OR(A218="",B218="",B218&lt;&gt;管理簿!$B$4),"",COUNTIF($B$7:B218,管理簿!$B$4))</f>
        <v/>
      </c>
    </row>
    <row r="219" spans="1:7" ht="17.25" x14ac:dyDescent="0.25">
      <c r="A219" s="14"/>
      <c r="B219" s="6"/>
      <c r="C219" s="16"/>
      <c r="D219" s="16"/>
      <c r="E219" s="18">
        <f>IF(OR(A219="",B219=""),0,IF(C219="時間",ROUND(N(D219)/IFERROR(INDEX(名簿!$E$7:$E$36,MATCH(B219,名簿!$A$7:$A$36,0)),8),3),IF(C219="半日",0.5,1)))</f>
        <v>0</v>
      </c>
      <c r="F219" s="6"/>
      <c r="G219" s="19" t="str">
        <f>IF(OR(A219="",B219="",B219&lt;&gt;管理簿!$B$4),"",COUNTIF($B$7:B219,管理簿!$B$4))</f>
        <v/>
      </c>
    </row>
    <row r="220" spans="1:7" ht="17.25" x14ac:dyDescent="0.25">
      <c r="A220" s="14"/>
      <c r="B220" s="6"/>
      <c r="C220" s="16"/>
      <c r="D220" s="16"/>
      <c r="E220" s="18">
        <f>IF(OR(A220="",B220=""),0,IF(C220="時間",ROUND(N(D220)/IFERROR(INDEX(名簿!$E$7:$E$36,MATCH(B220,名簿!$A$7:$A$36,0)),8),3),IF(C220="半日",0.5,1)))</f>
        <v>0</v>
      </c>
      <c r="F220" s="6"/>
      <c r="G220" s="19" t="str">
        <f>IF(OR(A220="",B220="",B220&lt;&gt;管理簿!$B$4),"",COUNTIF($B$7:B220,管理簿!$B$4))</f>
        <v/>
      </c>
    </row>
    <row r="221" spans="1:7" ht="17.25" x14ac:dyDescent="0.25">
      <c r="A221" s="14"/>
      <c r="B221" s="6"/>
      <c r="C221" s="16"/>
      <c r="D221" s="16"/>
      <c r="E221" s="18">
        <f>IF(OR(A221="",B221=""),0,IF(C221="時間",ROUND(N(D221)/IFERROR(INDEX(名簿!$E$7:$E$36,MATCH(B221,名簿!$A$7:$A$36,0)),8),3),IF(C221="半日",0.5,1)))</f>
        <v>0</v>
      </c>
      <c r="F221" s="6"/>
      <c r="G221" s="19" t="str">
        <f>IF(OR(A221="",B221="",B221&lt;&gt;管理簿!$B$4),"",COUNTIF($B$7:B221,管理簿!$B$4))</f>
        <v/>
      </c>
    </row>
    <row r="222" spans="1:7" ht="17.25" x14ac:dyDescent="0.25">
      <c r="A222" s="14"/>
      <c r="B222" s="6"/>
      <c r="C222" s="16"/>
      <c r="D222" s="16"/>
      <c r="E222" s="18">
        <f>IF(OR(A222="",B222=""),0,IF(C222="時間",ROUND(N(D222)/IFERROR(INDEX(名簿!$E$7:$E$36,MATCH(B222,名簿!$A$7:$A$36,0)),8),3),IF(C222="半日",0.5,1)))</f>
        <v>0</v>
      </c>
      <c r="F222" s="6"/>
      <c r="G222" s="19" t="str">
        <f>IF(OR(A222="",B222="",B222&lt;&gt;管理簿!$B$4),"",COUNTIF($B$7:B222,管理簿!$B$4))</f>
        <v/>
      </c>
    </row>
    <row r="223" spans="1:7" ht="17.25" x14ac:dyDescent="0.25">
      <c r="A223" s="14"/>
      <c r="B223" s="6"/>
      <c r="C223" s="16"/>
      <c r="D223" s="16"/>
      <c r="E223" s="18">
        <f>IF(OR(A223="",B223=""),0,IF(C223="時間",ROUND(N(D223)/IFERROR(INDEX(名簿!$E$7:$E$36,MATCH(B223,名簿!$A$7:$A$36,0)),8),3),IF(C223="半日",0.5,1)))</f>
        <v>0</v>
      </c>
      <c r="F223" s="6"/>
      <c r="G223" s="19" t="str">
        <f>IF(OR(A223="",B223="",B223&lt;&gt;管理簿!$B$4),"",COUNTIF($B$7:B223,管理簿!$B$4))</f>
        <v/>
      </c>
    </row>
    <row r="224" spans="1:7" ht="17.25" x14ac:dyDescent="0.25">
      <c r="A224" s="14"/>
      <c r="B224" s="6"/>
      <c r="C224" s="16"/>
      <c r="D224" s="16"/>
      <c r="E224" s="18">
        <f>IF(OR(A224="",B224=""),0,IF(C224="時間",ROUND(N(D224)/IFERROR(INDEX(名簿!$E$7:$E$36,MATCH(B224,名簿!$A$7:$A$36,0)),8),3),IF(C224="半日",0.5,1)))</f>
        <v>0</v>
      </c>
      <c r="F224" s="6"/>
      <c r="G224" s="19" t="str">
        <f>IF(OR(A224="",B224="",B224&lt;&gt;管理簿!$B$4),"",COUNTIF($B$7:B224,管理簿!$B$4))</f>
        <v/>
      </c>
    </row>
    <row r="225" spans="1:7" ht="17.25" x14ac:dyDescent="0.25">
      <c r="A225" s="14"/>
      <c r="B225" s="6"/>
      <c r="C225" s="16"/>
      <c r="D225" s="16"/>
      <c r="E225" s="18">
        <f>IF(OR(A225="",B225=""),0,IF(C225="時間",ROUND(N(D225)/IFERROR(INDEX(名簿!$E$7:$E$36,MATCH(B225,名簿!$A$7:$A$36,0)),8),3),IF(C225="半日",0.5,1)))</f>
        <v>0</v>
      </c>
      <c r="F225" s="6"/>
      <c r="G225" s="19" t="str">
        <f>IF(OR(A225="",B225="",B225&lt;&gt;管理簿!$B$4),"",COUNTIF($B$7:B225,管理簿!$B$4))</f>
        <v/>
      </c>
    </row>
    <row r="226" spans="1:7" ht="17.25" x14ac:dyDescent="0.25">
      <c r="A226" s="14"/>
      <c r="B226" s="6"/>
      <c r="C226" s="16"/>
      <c r="D226" s="16"/>
      <c r="E226" s="18">
        <f>IF(OR(A226="",B226=""),0,IF(C226="時間",ROUND(N(D226)/IFERROR(INDEX(名簿!$E$7:$E$36,MATCH(B226,名簿!$A$7:$A$36,0)),8),3),IF(C226="半日",0.5,1)))</f>
        <v>0</v>
      </c>
      <c r="F226" s="6"/>
      <c r="G226" s="19" t="str">
        <f>IF(OR(A226="",B226="",B226&lt;&gt;管理簿!$B$4),"",COUNTIF($B$7:B226,管理簿!$B$4))</f>
        <v/>
      </c>
    </row>
    <row r="227" spans="1:7" ht="17.25" x14ac:dyDescent="0.25">
      <c r="A227" s="14"/>
      <c r="B227" s="6"/>
      <c r="C227" s="16"/>
      <c r="D227" s="16"/>
      <c r="E227" s="18">
        <f>IF(OR(A227="",B227=""),0,IF(C227="時間",ROUND(N(D227)/IFERROR(INDEX(名簿!$E$7:$E$36,MATCH(B227,名簿!$A$7:$A$36,0)),8),3),IF(C227="半日",0.5,1)))</f>
        <v>0</v>
      </c>
      <c r="F227" s="6"/>
      <c r="G227" s="19" t="str">
        <f>IF(OR(A227="",B227="",B227&lt;&gt;管理簿!$B$4),"",COUNTIF($B$7:B227,管理簿!$B$4))</f>
        <v/>
      </c>
    </row>
    <row r="228" spans="1:7" ht="17.25" x14ac:dyDescent="0.25">
      <c r="A228" s="14"/>
      <c r="B228" s="6"/>
      <c r="C228" s="16"/>
      <c r="D228" s="16"/>
      <c r="E228" s="18">
        <f>IF(OR(A228="",B228=""),0,IF(C228="時間",ROUND(N(D228)/IFERROR(INDEX(名簿!$E$7:$E$36,MATCH(B228,名簿!$A$7:$A$36,0)),8),3),IF(C228="半日",0.5,1)))</f>
        <v>0</v>
      </c>
      <c r="F228" s="6"/>
      <c r="G228" s="19" t="str">
        <f>IF(OR(A228="",B228="",B228&lt;&gt;管理簿!$B$4),"",COUNTIF($B$7:B228,管理簿!$B$4))</f>
        <v/>
      </c>
    </row>
    <row r="229" spans="1:7" ht="17.25" x14ac:dyDescent="0.25">
      <c r="A229" s="14"/>
      <c r="B229" s="6"/>
      <c r="C229" s="16"/>
      <c r="D229" s="16"/>
      <c r="E229" s="18">
        <f>IF(OR(A229="",B229=""),0,IF(C229="時間",ROUND(N(D229)/IFERROR(INDEX(名簿!$E$7:$E$36,MATCH(B229,名簿!$A$7:$A$36,0)),8),3),IF(C229="半日",0.5,1)))</f>
        <v>0</v>
      </c>
      <c r="F229" s="6"/>
      <c r="G229" s="19" t="str">
        <f>IF(OR(A229="",B229="",B229&lt;&gt;管理簿!$B$4),"",COUNTIF($B$7:B229,管理簿!$B$4))</f>
        <v/>
      </c>
    </row>
    <row r="230" spans="1:7" ht="17.25" x14ac:dyDescent="0.25">
      <c r="A230" s="14"/>
      <c r="B230" s="6"/>
      <c r="C230" s="16"/>
      <c r="D230" s="16"/>
      <c r="E230" s="18">
        <f>IF(OR(A230="",B230=""),0,IF(C230="時間",ROUND(N(D230)/IFERROR(INDEX(名簿!$E$7:$E$36,MATCH(B230,名簿!$A$7:$A$36,0)),8),3),IF(C230="半日",0.5,1)))</f>
        <v>0</v>
      </c>
      <c r="F230" s="6"/>
      <c r="G230" s="19" t="str">
        <f>IF(OR(A230="",B230="",B230&lt;&gt;管理簿!$B$4),"",COUNTIF($B$7:B230,管理簿!$B$4))</f>
        <v/>
      </c>
    </row>
    <row r="231" spans="1:7" ht="17.25" x14ac:dyDescent="0.25">
      <c r="A231" s="14"/>
      <c r="B231" s="6"/>
      <c r="C231" s="16"/>
      <c r="D231" s="16"/>
      <c r="E231" s="18">
        <f>IF(OR(A231="",B231=""),0,IF(C231="時間",ROUND(N(D231)/IFERROR(INDEX(名簿!$E$7:$E$36,MATCH(B231,名簿!$A$7:$A$36,0)),8),3),IF(C231="半日",0.5,1)))</f>
        <v>0</v>
      </c>
      <c r="F231" s="6"/>
      <c r="G231" s="19" t="str">
        <f>IF(OR(A231="",B231="",B231&lt;&gt;管理簿!$B$4),"",COUNTIF($B$7:B231,管理簿!$B$4))</f>
        <v/>
      </c>
    </row>
    <row r="232" spans="1:7" ht="17.25" x14ac:dyDescent="0.25">
      <c r="A232" s="14"/>
      <c r="B232" s="6"/>
      <c r="C232" s="16"/>
      <c r="D232" s="16"/>
      <c r="E232" s="18">
        <f>IF(OR(A232="",B232=""),0,IF(C232="時間",ROUND(N(D232)/IFERROR(INDEX(名簿!$E$7:$E$36,MATCH(B232,名簿!$A$7:$A$36,0)),8),3),IF(C232="半日",0.5,1)))</f>
        <v>0</v>
      </c>
      <c r="F232" s="6"/>
      <c r="G232" s="19" t="str">
        <f>IF(OR(A232="",B232="",B232&lt;&gt;管理簿!$B$4),"",COUNTIF($B$7:B232,管理簿!$B$4))</f>
        <v/>
      </c>
    </row>
    <row r="233" spans="1:7" ht="17.25" x14ac:dyDescent="0.25">
      <c r="A233" s="14"/>
      <c r="B233" s="6"/>
      <c r="C233" s="16"/>
      <c r="D233" s="16"/>
      <c r="E233" s="18">
        <f>IF(OR(A233="",B233=""),0,IF(C233="時間",ROUND(N(D233)/IFERROR(INDEX(名簿!$E$7:$E$36,MATCH(B233,名簿!$A$7:$A$36,0)),8),3),IF(C233="半日",0.5,1)))</f>
        <v>0</v>
      </c>
      <c r="F233" s="6"/>
      <c r="G233" s="19" t="str">
        <f>IF(OR(A233="",B233="",B233&lt;&gt;管理簿!$B$4),"",COUNTIF($B$7:B233,管理簿!$B$4))</f>
        <v/>
      </c>
    </row>
    <row r="234" spans="1:7" ht="17.25" x14ac:dyDescent="0.25">
      <c r="A234" s="14"/>
      <c r="B234" s="6"/>
      <c r="C234" s="16"/>
      <c r="D234" s="16"/>
      <c r="E234" s="18">
        <f>IF(OR(A234="",B234=""),0,IF(C234="時間",ROUND(N(D234)/IFERROR(INDEX(名簿!$E$7:$E$36,MATCH(B234,名簿!$A$7:$A$36,0)),8),3),IF(C234="半日",0.5,1)))</f>
        <v>0</v>
      </c>
      <c r="F234" s="6"/>
      <c r="G234" s="19" t="str">
        <f>IF(OR(A234="",B234="",B234&lt;&gt;管理簿!$B$4),"",COUNTIF($B$7:B234,管理簿!$B$4))</f>
        <v/>
      </c>
    </row>
    <row r="235" spans="1:7" ht="17.25" x14ac:dyDescent="0.25">
      <c r="A235" s="14"/>
      <c r="B235" s="6"/>
      <c r="C235" s="16"/>
      <c r="D235" s="16"/>
      <c r="E235" s="18">
        <f>IF(OR(A235="",B235=""),0,IF(C235="時間",ROUND(N(D235)/IFERROR(INDEX(名簿!$E$7:$E$36,MATCH(B235,名簿!$A$7:$A$36,0)),8),3),IF(C235="半日",0.5,1)))</f>
        <v>0</v>
      </c>
      <c r="F235" s="6"/>
      <c r="G235" s="19" t="str">
        <f>IF(OR(A235="",B235="",B235&lt;&gt;管理簿!$B$4),"",COUNTIF($B$7:B235,管理簿!$B$4))</f>
        <v/>
      </c>
    </row>
    <row r="236" spans="1:7" ht="17.25" x14ac:dyDescent="0.25">
      <c r="A236" s="14"/>
      <c r="B236" s="6"/>
      <c r="C236" s="16"/>
      <c r="D236" s="16"/>
      <c r="E236" s="18">
        <f>IF(OR(A236="",B236=""),0,IF(C236="時間",ROUND(N(D236)/IFERROR(INDEX(名簿!$E$7:$E$36,MATCH(B236,名簿!$A$7:$A$36,0)),8),3),IF(C236="半日",0.5,1)))</f>
        <v>0</v>
      </c>
      <c r="F236" s="6"/>
      <c r="G236" s="19" t="str">
        <f>IF(OR(A236="",B236="",B236&lt;&gt;管理簿!$B$4),"",COUNTIF($B$7:B236,管理簿!$B$4))</f>
        <v/>
      </c>
    </row>
    <row r="237" spans="1:7" ht="17.25" x14ac:dyDescent="0.25">
      <c r="A237" s="14"/>
      <c r="B237" s="6"/>
      <c r="C237" s="16"/>
      <c r="D237" s="16"/>
      <c r="E237" s="18">
        <f>IF(OR(A237="",B237=""),0,IF(C237="時間",ROUND(N(D237)/IFERROR(INDEX(名簿!$E$7:$E$36,MATCH(B237,名簿!$A$7:$A$36,0)),8),3),IF(C237="半日",0.5,1)))</f>
        <v>0</v>
      </c>
      <c r="F237" s="6"/>
      <c r="G237" s="19" t="str">
        <f>IF(OR(A237="",B237="",B237&lt;&gt;管理簿!$B$4),"",COUNTIF($B$7:B237,管理簿!$B$4))</f>
        <v/>
      </c>
    </row>
    <row r="238" spans="1:7" ht="17.25" x14ac:dyDescent="0.25">
      <c r="A238" s="14"/>
      <c r="B238" s="6"/>
      <c r="C238" s="16"/>
      <c r="D238" s="16"/>
      <c r="E238" s="18">
        <f>IF(OR(A238="",B238=""),0,IF(C238="時間",ROUND(N(D238)/IFERROR(INDEX(名簿!$E$7:$E$36,MATCH(B238,名簿!$A$7:$A$36,0)),8),3),IF(C238="半日",0.5,1)))</f>
        <v>0</v>
      </c>
      <c r="F238" s="6"/>
      <c r="G238" s="19" t="str">
        <f>IF(OR(A238="",B238="",B238&lt;&gt;管理簿!$B$4),"",COUNTIF($B$7:B238,管理簿!$B$4))</f>
        <v/>
      </c>
    </row>
    <row r="239" spans="1:7" ht="17.25" x14ac:dyDescent="0.25">
      <c r="A239" s="14"/>
      <c r="B239" s="6"/>
      <c r="C239" s="16"/>
      <c r="D239" s="16"/>
      <c r="E239" s="18">
        <f>IF(OR(A239="",B239=""),0,IF(C239="時間",ROUND(N(D239)/IFERROR(INDEX(名簿!$E$7:$E$36,MATCH(B239,名簿!$A$7:$A$36,0)),8),3),IF(C239="半日",0.5,1)))</f>
        <v>0</v>
      </c>
      <c r="F239" s="6"/>
      <c r="G239" s="19" t="str">
        <f>IF(OR(A239="",B239="",B239&lt;&gt;管理簿!$B$4),"",COUNTIF($B$7:B239,管理簿!$B$4))</f>
        <v/>
      </c>
    </row>
    <row r="240" spans="1:7" ht="17.25" x14ac:dyDescent="0.25">
      <c r="A240" s="14"/>
      <c r="B240" s="6"/>
      <c r="C240" s="16"/>
      <c r="D240" s="16"/>
      <c r="E240" s="18">
        <f>IF(OR(A240="",B240=""),0,IF(C240="時間",ROUND(N(D240)/IFERROR(INDEX(名簿!$E$7:$E$36,MATCH(B240,名簿!$A$7:$A$36,0)),8),3),IF(C240="半日",0.5,1)))</f>
        <v>0</v>
      </c>
      <c r="F240" s="6"/>
      <c r="G240" s="19" t="str">
        <f>IF(OR(A240="",B240="",B240&lt;&gt;管理簿!$B$4),"",COUNTIF($B$7:B240,管理簿!$B$4))</f>
        <v/>
      </c>
    </row>
    <row r="241" spans="1:7" ht="17.25" x14ac:dyDescent="0.25">
      <c r="A241" s="14"/>
      <c r="B241" s="6"/>
      <c r="C241" s="16"/>
      <c r="D241" s="16"/>
      <c r="E241" s="18">
        <f>IF(OR(A241="",B241=""),0,IF(C241="時間",ROUND(N(D241)/IFERROR(INDEX(名簿!$E$7:$E$36,MATCH(B241,名簿!$A$7:$A$36,0)),8),3),IF(C241="半日",0.5,1)))</f>
        <v>0</v>
      </c>
      <c r="F241" s="6"/>
      <c r="G241" s="19" t="str">
        <f>IF(OR(A241="",B241="",B241&lt;&gt;管理簿!$B$4),"",COUNTIF($B$7:B241,管理簿!$B$4))</f>
        <v/>
      </c>
    </row>
    <row r="242" spans="1:7" ht="17.25" x14ac:dyDescent="0.25">
      <c r="A242" s="14"/>
      <c r="B242" s="6"/>
      <c r="C242" s="16"/>
      <c r="D242" s="16"/>
      <c r="E242" s="18">
        <f>IF(OR(A242="",B242=""),0,IF(C242="時間",ROUND(N(D242)/IFERROR(INDEX(名簿!$E$7:$E$36,MATCH(B242,名簿!$A$7:$A$36,0)),8),3),IF(C242="半日",0.5,1)))</f>
        <v>0</v>
      </c>
      <c r="F242" s="6"/>
      <c r="G242" s="19" t="str">
        <f>IF(OR(A242="",B242="",B242&lt;&gt;管理簿!$B$4),"",COUNTIF($B$7:B242,管理簿!$B$4))</f>
        <v/>
      </c>
    </row>
    <row r="243" spans="1:7" ht="17.25" x14ac:dyDescent="0.25">
      <c r="A243" s="14"/>
      <c r="B243" s="6"/>
      <c r="C243" s="16"/>
      <c r="D243" s="16"/>
      <c r="E243" s="18">
        <f>IF(OR(A243="",B243=""),0,IF(C243="時間",ROUND(N(D243)/IFERROR(INDEX(名簿!$E$7:$E$36,MATCH(B243,名簿!$A$7:$A$36,0)),8),3),IF(C243="半日",0.5,1)))</f>
        <v>0</v>
      </c>
      <c r="F243" s="6"/>
      <c r="G243" s="19" t="str">
        <f>IF(OR(A243="",B243="",B243&lt;&gt;管理簿!$B$4),"",COUNTIF($B$7:B243,管理簿!$B$4))</f>
        <v/>
      </c>
    </row>
    <row r="244" spans="1:7" ht="17.25" x14ac:dyDescent="0.25">
      <c r="A244" s="14"/>
      <c r="B244" s="6"/>
      <c r="C244" s="16"/>
      <c r="D244" s="16"/>
      <c r="E244" s="18">
        <f>IF(OR(A244="",B244=""),0,IF(C244="時間",ROUND(N(D244)/IFERROR(INDEX(名簿!$E$7:$E$36,MATCH(B244,名簿!$A$7:$A$36,0)),8),3),IF(C244="半日",0.5,1)))</f>
        <v>0</v>
      </c>
      <c r="F244" s="6"/>
      <c r="G244" s="19" t="str">
        <f>IF(OR(A244="",B244="",B244&lt;&gt;管理簿!$B$4),"",COUNTIF($B$7:B244,管理簿!$B$4))</f>
        <v/>
      </c>
    </row>
    <row r="245" spans="1:7" ht="17.25" x14ac:dyDescent="0.25">
      <c r="A245" s="14"/>
      <c r="B245" s="6"/>
      <c r="C245" s="16"/>
      <c r="D245" s="16"/>
      <c r="E245" s="18">
        <f>IF(OR(A245="",B245=""),0,IF(C245="時間",ROUND(N(D245)/IFERROR(INDEX(名簿!$E$7:$E$36,MATCH(B245,名簿!$A$7:$A$36,0)),8),3),IF(C245="半日",0.5,1)))</f>
        <v>0</v>
      </c>
      <c r="F245" s="6"/>
      <c r="G245" s="19" t="str">
        <f>IF(OR(A245="",B245="",B245&lt;&gt;管理簿!$B$4),"",COUNTIF($B$7:B245,管理簿!$B$4))</f>
        <v/>
      </c>
    </row>
    <row r="246" spans="1:7" ht="17.25" x14ac:dyDescent="0.25">
      <c r="A246" s="14"/>
      <c r="B246" s="6"/>
      <c r="C246" s="16"/>
      <c r="D246" s="16"/>
      <c r="E246" s="18">
        <f>IF(OR(A246="",B246=""),0,IF(C246="時間",ROUND(N(D246)/IFERROR(INDEX(名簿!$E$7:$E$36,MATCH(B246,名簿!$A$7:$A$36,0)),8),3),IF(C246="半日",0.5,1)))</f>
        <v>0</v>
      </c>
      <c r="F246" s="6"/>
      <c r="G246" s="19" t="str">
        <f>IF(OR(A246="",B246="",B246&lt;&gt;管理簿!$B$4),"",COUNTIF($B$7:B246,管理簿!$B$4))</f>
        <v/>
      </c>
    </row>
    <row r="247" spans="1:7" ht="17.25" x14ac:dyDescent="0.25">
      <c r="A247" s="14"/>
      <c r="B247" s="6"/>
      <c r="C247" s="16"/>
      <c r="D247" s="16"/>
      <c r="E247" s="18">
        <f>IF(OR(A247="",B247=""),0,IF(C247="時間",ROUND(N(D247)/IFERROR(INDEX(名簿!$E$7:$E$36,MATCH(B247,名簿!$A$7:$A$36,0)),8),3),IF(C247="半日",0.5,1)))</f>
        <v>0</v>
      </c>
      <c r="F247" s="6"/>
      <c r="G247" s="19" t="str">
        <f>IF(OR(A247="",B247="",B247&lt;&gt;管理簿!$B$4),"",COUNTIF($B$7:B247,管理簿!$B$4))</f>
        <v/>
      </c>
    </row>
    <row r="248" spans="1:7" ht="17.25" x14ac:dyDescent="0.25">
      <c r="A248" s="14"/>
      <c r="B248" s="6"/>
      <c r="C248" s="16"/>
      <c r="D248" s="16"/>
      <c r="E248" s="18">
        <f>IF(OR(A248="",B248=""),0,IF(C248="時間",ROUND(N(D248)/IFERROR(INDEX(名簿!$E$7:$E$36,MATCH(B248,名簿!$A$7:$A$36,0)),8),3),IF(C248="半日",0.5,1)))</f>
        <v>0</v>
      </c>
      <c r="F248" s="6"/>
      <c r="G248" s="19" t="str">
        <f>IF(OR(A248="",B248="",B248&lt;&gt;管理簿!$B$4),"",COUNTIF($B$7:B248,管理簿!$B$4))</f>
        <v/>
      </c>
    </row>
    <row r="249" spans="1:7" ht="17.25" x14ac:dyDescent="0.25">
      <c r="A249" s="14"/>
      <c r="B249" s="6"/>
      <c r="C249" s="16"/>
      <c r="D249" s="16"/>
      <c r="E249" s="18">
        <f>IF(OR(A249="",B249=""),0,IF(C249="時間",ROUND(N(D249)/IFERROR(INDEX(名簿!$E$7:$E$36,MATCH(B249,名簿!$A$7:$A$36,0)),8),3),IF(C249="半日",0.5,1)))</f>
        <v>0</v>
      </c>
      <c r="F249" s="6"/>
      <c r="G249" s="19" t="str">
        <f>IF(OR(A249="",B249="",B249&lt;&gt;管理簿!$B$4),"",COUNTIF($B$7:B249,管理簿!$B$4))</f>
        <v/>
      </c>
    </row>
    <row r="250" spans="1:7" ht="17.25" x14ac:dyDescent="0.25">
      <c r="A250" s="14"/>
      <c r="B250" s="6"/>
      <c r="C250" s="16"/>
      <c r="D250" s="16"/>
      <c r="E250" s="18">
        <f>IF(OR(A250="",B250=""),0,IF(C250="時間",ROUND(N(D250)/IFERROR(INDEX(名簿!$E$7:$E$36,MATCH(B250,名簿!$A$7:$A$36,0)),8),3),IF(C250="半日",0.5,1)))</f>
        <v>0</v>
      </c>
      <c r="F250" s="6"/>
      <c r="G250" s="19" t="str">
        <f>IF(OR(A250="",B250="",B250&lt;&gt;管理簿!$B$4),"",COUNTIF($B$7:B250,管理簿!$B$4))</f>
        <v/>
      </c>
    </row>
    <row r="251" spans="1:7" ht="17.25" x14ac:dyDescent="0.25">
      <c r="A251" s="14"/>
      <c r="B251" s="6"/>
      <c r="C251" s="16"/>
      <c r="D251" s="16"/>
      <c r="E251" s="18">
        <f>IF(OR(A251="",B251=""),0,IF(C251="時間",ROUND(N(D251)/IFERROR(INDEX(名簿!$E$7:$E$36,MATCH(B251,名簿!$A$7:$A$36,0)),8),3),IF(C251="半日",0.5,1)))</f>
        <v>0</v>
      </c>
      <c r="F251" s="6"/>
      <c r="G251" s="19" t="str">
        <f>IF(OR(A251="",B251="",B251&lt;&gt;管理簿!$B$4),"",COUNTIF($B$7:B251,管理簿!$B$4))</f>
        <v/>
      </c>
    </row>
    <row r="252" spans="1:7" ht="17.25" x14ac:dyDescent="0.25">
      <c r="A252" s="14"/>
      <c r="B252" s="6"/>
      <c r="C252" s="16"/>
      <c r="D252" s="16"/>
      <c r="E252" s="18">
        <f>IF(OR(A252="",B252=""),0,IF(C252="時間",ROUND(N(D252)/IFERROR(INDEX(名簿!$E$7:$E$36,MATCH(B252,名簿!$A$7:$A$36,0)),8),3),IF(C252="半日",0.5,1)))</f>
        <v>0</v>
      </c>
      <c r="F252" s="6"/>
      <c r="G252" s="19" t="str">
        <f>IF(OR(A252="",B252="",B252&lt;&gt;管理簿!$B$4),"",COUNTIF($B$7:B252,管理簿!$B$4))</f>
        <v/>
      </c>
    </row>
    <row r="253" spans="1:7" ht="17.25" x14ac:dyDescent="0.25">
      <c r="A253" s="14"/>
      <c r="B253" s="6"/>
      <c r="C253" s="16"/>
      <c r="D253" s="16"/>
      <c r="E253" s="18">
        <f>IF(OR(A253="",B253=""),0,IF(C253="時間",ROUND(N(D253)/IFERROR(INDEX(名簿!$E$7:$E$36,MATCH(B253,名簿!$A$7:$A$36,0)),8),3),IF(C253="半日",0.5,1)))</f>
        <v>0</v>
      </c>
      <c r="F253" s="6"/>
      <c r="G253" s="19" t="str">
        <f>IF(OR(A253="",B253="",B253&lt;&gt;管理簿!$B$4),"",COUNTIF($B$7:B253,管理簿!$B$4))</f>
        <v/>
      </c>
    </row>
    <row r="254" spans="1:7" ht="17.25" x14ac:dyDescent="0.25">
      <c r="A254" s="14"/>
      <c r="B254" s="6"/>
      <c r="C254" s="16"/>
      <c r="D254" s="16"/>
      <c r="E254" s="18">
        <f>IF(OR(A254="",B254=""),0,IF(C254="時間",ROUND(N(D254)/IFERROR(INDEX(名簿!$E$7:$E$36,MATCH(B254,名簿!$A$7:$A$36,0)),8),3),IF(C254="半日",0.5,1)))</f>
        <v>0</v>
      </c>
      <c r="F254" s="6"/>
      <c r="G254" s="19" t="str">
        <f>IF(OR(A254="",B254="",B254&lt;&gt;管理簿!$B$4),"",COUNTIF($B$7:B254,管理簿!$B$4))</f>
        <v/>
      </c>
    </row>
    <row r="255" spans="1:7" ht="17.25" x14ac:dyDescent="0.25">
      <c r="A255" s="14"/>
      <c r="B255" s="6"/>
      <c r="C255" s="16"/>
      <c r="D255" s="16"/>
      <c r="E255" s="18">
        <f>IF(OR(A255="",B255=""),0,IF(C255="時間",ROUND(N(D255)/IFERROR(INDEX(名簿!$E$7:$E$36,MATCH(B255,名簿!$A$7:$A$36,0)),8),3),IF(C255="半日",0.5,1)))</f>
        <v>0</v>
      </c>
      <c r="F255" s="6"/>
      <c r="G255" s="19" t="str">
        <f>IF(OR(A255="",B255="",B255&lt;&gt;管理簿!$B$4),"",COUNTIF($B$7:B255,管理簿!$B$4))</f>
        <v/>
      </c>
    </row>
    <row r="256" spans="1:7" ht="17.25" x14ac:dyDescent="0.25">
      <c r="A256" s="14"/>
      <c r="B256" s="6"/>
      <c r="C256" s="16"/>
      <c r="D256" s="16"/>
      <c r="E256" s="18">
        <f>IF(OR(A256="",B256=""),0,IF(C256="時間",ROUND(N(D256)/IFERROR(INDEX(名簿!$E$7:$E$36,MATCH(B256,名簿!$A$7:$A$36,0)),8),3),IF(C256="半日",0.5,1)))</f>
        <v>0</v>
      </c>
      <c r="F256" s="6"/>
      <c r="G256" s="19" t="str">
        <f>IF(OR(A256="",B256="",B256&lt;&gt;管理簿!$B$4),"",COUNTIF($B$7:B256,管理簿!$B$4))</f>
        <v/>
      </c>
    </row>
    <row r="257" spans="1:7" ht="17.25" x14ac:dyDescent="0.25">
      <c r="A257" s="14"/>
      <c r="B257" s="6"/>
      <c r="C257" s="16"/>
      <c r="D257" s="16"/>
      <c r="E257" s="18">
        <f>IF(OR(A257="",B257=""),0,IF(C257="時間",ROUND(N(D257)/IFERROR(INDEX(名簿!$E$7:$E$36,MATCH(B257,名簿!$A$7:$A$36,0)),8),3),IF(C257="半日",0.5,1)))</f>
        <v>0</v>
      </c>
      <c r="F257" s="6"/>
      <c r="G257" s="19" t="str">
        <f>IF(OR(A257="",B257="",B257&lt;&gt;管理簿!$B$4),"",COUNTIF($B$7:B257,管理簿!$B$4))</f>
        <v/>
      </c>
    </row>
    <row r="258" spans="1:7" ht="17.25" x14ac:dyDescent="0.25">
      <c r="A258" s="14"/>
      <c r="B258" s="6"/>
      <c r="C258" s="16"/>
      <c r="D258" s="16"/>
      <c r="E258" s="18">
        <f>IF(OR(A258="",B258=""),0,IF(C258="時間",ROUND(N(D258)/IFERROR(INDEX(名簿!$E$7:$E$36,MATCH(B258,名簿!$A$7:$A$36,0)),8),3),IF(C258="半日",0.5,1)))</f>
        <v>0</v>
      </c>
      <c r="F258" s="6"/>
      <c r="G258" s="19" t="str">
        <f>IF(OR(A258="",B258="",B258&lt;&gt;管理簿!$B$4),"",COUNTIF($B$7:B258,管理簿!$B$4))</f>
        <v/>
      </c>
    </row>
    <row r="259" spans="1:7" ht="17.25" x14ac:dyDescent="0.25">
      <c r="A259" s="14"/>
      <c r="B259" s="6"/>
      <c r="C259" s="16"/>
      <c r="D259" s="16"/>
      <c r="E259" s="18">
        <f>IF(OR(A259="",B259=""),0,IF(C259="時間",ROUND(N(D259)/IFERROR(INDEX(名簿!$E$7:$E$36,MATCH(B259,名簿!$A$7:$A$36,0)),8),3),IF(C259="半日",0.5,1)))</f>
        <v>0</v>
      </c>
      <c r="F259" s="6"/>
      <c r="G259" s="19" t="str">
        <f>IF(OR(A259="",B259="",B259&lt;&gt;管理簿!$B$4),"",COUNTIF($B$7:B259,管理簿!$B$4))</f>
        <v/>
      </c>
    </row>
    <row r="260" spans="1:7" ht="17.25" x14ac:dyDescent="0.25">
      <c r="A260" s="14"/>
      <c r="B260" s="6"/>
      <c r="C260" s="16"/>
      <c r="D260" s="16"/>
      <c r="E260" s="18">
        <f>IF(OR(A260="",B260=""),0,IF(C260="時間",ROUND(N(D260)/IFERROR(INDEX(名簿!$E$7:$E$36,MATCH(B260,名簿!$A$7:$A$36,0)),8),3),IF(C260="半日",0.5,1)))</f>
        <v>0</v>
      </c>
      <c r="F260" s="6"/>
      <c r="G260" s="19" t="str">
        <f>IF(OR(A260="",B260="",B260&lt;&gt;管理簿!$B$4),"",COUNTIF($B$7:B260,管理簿!$B$4))</f>
        <v/>
      </c>
    </row>
    <row r="261" spans="1:7" ht="17.25" x14ac:dyDescent="0.25">
      <c r="A261" s="14"/>
      <c r="B261" s="6"/>
      <c r="C261" s="16"/>
      <c r="D261" s="16"/>
      <c r="E261" s="18">
        <f>IF(OR(A261="",B261=""),0,IF(C261="時間",ROUND(N(D261)/IFERROR(INDEX(名簿!$E$7:$E$36,MATCH(B261,名簿!$A$7:$A$36,0)),8),3),IF(C261="半日",0.5,1)))</f>
        <v>0</v>
      </c>
      <c r="F261" s="6"/>
      <c r="G261" s="19" t="str">
        <f>IF(OR(A261="",B261="",B261&lt;&gt;管理簿!$B$4),"",COUNTIF($B$7:B261,管理簿!$B$4))</f>
        <v/>
      </c>
    </row>
    <row r="262" spans="1:7" ht="17.25" x14ac:dyDescent="0.25">
      <c r="A262" s="14"/>
      <c r="B262" s="6"/>
      <c r="C262" s="16"/>
      <c r="D262" s="16"/>
      <c r="E262" s="18">
        <f>IF(OR(A262="",B262=""),0,IF(C262="時間",ROUND(N(D262)/IFERROR(INDEX(名簿!$E$7:$E$36,MATCH(B262,名簿!$A$7:$A$36,0)),8),3),IF(C262="半日",0.5,1)))</f>
        <v>0</v>
      </c>
      <c r="F262" s="6"/>
      <c r="G262" s="19" t="str">
        <f>IF(OR(A262="",B262="",B262&lt;&gt;管理簿!$B$4),"",COUNTIF($B$7:B262,管理簿!$B$4))</f>
        <v/>
      </c>
    </row>
    <row r="263" spans="1:7" ht="17.25" x14ac:dyDescent="0.25">
      <c r="A263" s="14"/>
      <c r="B263" s="6"/>
      <c r="C263" s="16"/>
      <c r="D263" s="16"/>
      <c r="E263" s="18">
        <f>IF(OR(A263="",B263=""),0,IF(C263="時間",ROUND(N(D263)/IFERROR(INDEX(名簿!$E$7:$E$36,MATCH(B263,名簿!$A$7:$A$36,0)),8),3),IF(C263="半日",0.5,1)))</f>
        <v>0</v>
      </c>
      <c r="F263" s="6"/>
      <c r="G263" s="19" t="str">
        <f>IF(OR(A263="",B263="",B263&lt;&gt;管理簿!$B$4),"",COUNTIF($B$7:B263,管理簿!$B$4))</f>
        <v/>
      </c>
    </row>
    <row r="264" spans="1:7" ht="17.25" x14ac:dyDescent="0.25">
      <c r="A264" s="14"/>
      <c r="B264" s="6"/>
      <c r="C264" s="16"/>
      <c r="D264" s="16"/>
      <c r="E264" s="18">
        <f>IF(OR(A264="",B264=""),0,IF(C264="時間",ROUND(N(D264)/IFERROR(INDEX(名簿!$E$7:$E$36,MATCH(B264,名簿!$A$7:$A$36,0)),8),3),IF(C264="半日",0.5,1)))</f>
        <v>0</v>
      </c>
      <c r="F264" s="6"/>
      <c r="G264" s="19" t="str">
        <f>IF(OR(A264="",B264="",B264&lt;&gt;管理簿!$B$4),"",COUNTIF($B$7:B264,管理簿!$B$4))</f>
        <v/>
      </c>
    </row>
    <row r="265" spans="1:7" ht="17.25" x14ac:dyDescent="0.25">
      <c r="A265" s="14"/>
      <c r="B265" s="6"/>
      <c r="C265" s="16"/>
      <c r="D265" s="16"/>
      <c r="E265" s="18">
        <f>IF(OR(A265="",B265=""),0,IF(C265="時間",ROUND(N(D265)/IFERROR(INDEX(名簿!$E$7:$E$36,MATCH(B265,名簿!$A$7:$A$36,0)),8),3),IF(C265="半日",0.5,1)))</f>
        <v>0</v>
      </c>
      <c r="F265" s="6"/>
      <c r="G265" s="19" t="str">
        <f>IF(OR(A265="",B265="",B265&lt;&gt;管理簿!$B$4),"",COUNTIF($B$7:B265,管理簿!$B$4))</f>
        <v/>
      </c>
    </row>
    <row r="266" spans="1:7" ht="17.25" x14ac:dyDescent="0.25">
      <c r="A266" s="14"/>
      <c r="B266" s="6"/>
      <c r="C266" s="16"/>
      <c r="D266" s="16"/>
      <c r="E266" s="18">
        <f>IF(OR(A266="",B266=""),0,IF(C266="時間",ROUND(N(D266)/IFERROR(INDEX(名簿!$E$7:$E$36,MATCH(B266,名簿!$A$7:$A$36,0)),8),3),IF(C266="半日",0.5,1)))</f>
        <v>0</v>
      </c>
      <c r="F266" s="6"/>
      <c r="G266" s="19" t="str">
        <f>IF(OR(A266="",B266="",B266&lt;&gt;管理簿!$B$4),"",COUNTIF($B$7:B266,管理簿!$B$4))</f>
        <v/>
      </c>
    </row>
    <row r="267" spans="1:7" ht="17.25" x14ac:dyDescent="0.25">
      <c r="A267" s="14"/>
      <c r="B267" s="6"/>
      <c r="C267" s="16"/>
      <c r="D267" s="16"/>
      <c r="E267" s="18">
        <f>IF(OR(A267="",B267=""),0,IF(C267="時間",ROUND(N(D267)/IFERROR(INDEX(名簿!$E$7:$E$36,MATCH(B267,名簿!$A$7:$A$36,0)),8),3),IF(C267="半日",0.5,1)))</f>
        <v>0</v>
      </c>
      <c r="F267" s="6"/>
      <c r="G267" s="19" t="str">
        <f>IF(OR(A267="",B267="",B267&lt;&gt;管理簿!$B$4),"",COUNTIF($B$7:B267,管理簿!$B$4))</f>
        <v/>
      </c>
    </row>
    <row r="268" spans="1:7" ht="17.25" x14ac:dyDescent="0.25">
      <c r="A268" s="14"/>
      <c r="B268" s="6"/>
      <c r="C268" s="16"/>
      <c r="D268" s="16"/>
      <c r="E268" s="18">
        <f>IF(OR(A268="",B268=""),0,IF(C268="時間",ROUND(N(D268)/IFERROR(INDEX(名簿!$E$7:$E$36,MATCH(B268,名簿!$A$7:$A$36,0)),8),3),IF(C268="半日",0.5,1)))</f>
        <v>0</v>
      </c>
      <c r="F268" s="6"/>
      <c r="G268" s="19" t="str">
        <f>IF(OR(A268="",B268="",B268&lt;&gt;管理簿!$B$4),"",COUNTIF($B$7:B268,管理簿!$B$4))</f>
        <v/>
      </c>
    </row>
    <row r="269" spans="1:7" ht="17.25" x14ac:dyDescent="0.25">
      <c r="A269" s="14"/>
      <c r="B269" s="6"/>
      <c r="C269" s="16"/>
      <c r="D269" s="16"/>
      <c r="E269" s="18">
        <f>IF(OR(A269="",B269=""),0,IF(C269="時間",ROUND(N(D269)/IFERROR(INDEX(名簿!$E$7:$E$36,MATCH(B269,名簿!$A$7:$A$36,0)),8),3),IF(C269="半日",0.5,1)))</f>
        <v>0</v>
      </c>
      <c r="F269" s="6"/>
      <c r="G269" s="19" t="str">
        <f>IF(OR(A269="",B269="",B269&lt;&gt;管理簿!$B$4),"",COUNTIF($B$7:B269,管理簿!$B$4))</f>
        <v/>
      </c>
    </row>
    <row r="270" spans="1:7" ht="17.25" x14ac:dyDescent="0.25">
      <c r="A270" s="14"/>
      <c r="B270" s="6"/>
      <c r="C270" s="16"/>
      <c r="D270" s="16"/>
      <c r="E270" s="18">
        <f>IF(OR(A270="",B270=""),0,IF(C270="時間",ROUND(N(D270)/IFERROR(INDEX(名簿!$E$7:$E$36,MATCH(B270,名簿!$A$7:$A$36,0)),8),3),IF(C270="半日",0.5,1)))</f>
        <v>0</v>
      </c>
      <c r="F270" s="6"/>
      <c r="G270" s="19" t="str">
        <f>IF(OR(A270="",B270="",B270&lt;&gt;管理簿!$B$4),"",COUNTIF($B$7:B270,管理簿!$B$4))</f>
        <v/>
      </c>
    </row>
    <row r="271" spans="1:7" ht="17.25" x14ac:dyDescent="0.25">
      <c r="A271" s="14"/>
      <c r="B271" s="6"/>
      <c r="C271" s="16"/>
      <c r="D271" s="16"/>
      <c r="E271" s="18">
        <f>IF(OR(A271="",B271=""),0,IF(C271="時間",ROUND(N(D271)/IFERROR(INDEX(名簿!$E$7:$E$36,MATCH(B271,名簿!$A$7:$A$36,0)),8),3),IF(C271="半日",0.5,1)))</f>
        <v>0</v>
      </c>
      <c r="F271" s="6"/>
      <c r="G271" s="19" t="str">
        <f>IF(OR(A271="",B271="",B271&lt;&gt;管理簿!$B$4),"",COUNTIF($B$7:B271,管理簿!$B$4))</f>
        <v/>
      </c>
    </row>
    <row r="272" spans="1:7" ht="17.25" x14ac:dyDescent="0.25">
      <c r="A272" s="14"/>
      <c r="B272" s="6"/>
      <c r="C272" s="16"/>
      <c r="D272" s="16"/>
      <c r="E272" s="18">
        <f>IF(OR(A272="",B272=""),0,IF(C272="時間",ROUND(N(D272)/IFERROR(INDEX(名簿!$E$7:$E$36,MATCH(B272,名簿!$A$7:$A$36,0)),8),3),IF(C272="半日",0.5,1)))</f>
        <v>0</v>
      </c>
      <c r="F272" s="6"/>
      <c r="G272" s="19" t="str">
        <f>IF(OR(A272="",B272="",B272&lt;&gt;管理簿!$B$4),"",COUNTIF($B$7:B272,管理簿!$B$4))</f>
        <v/>
      </c>
    </row>
    <row r="273" spans="1:7" ht="17.25" x14ac:dyDescent="0.25">
      <c r="A273" s="14"/>
      <c r="B273" s="6"/>
      <c r="C273" s="16"/>
      <c r="D273" s="16"/>
      <c r="E273" s="18">
        <f>IF(OR(A273="",B273=""),0,IF(C273="時間",ROUND(N(D273)/IFERROR(INDEX(名簿!$E$7:$E$36,MATCH(B273,名簿!$A$7:$A$36,0)),8),3),IF(C273="半日",0.5,1)))</f>
        <v>0</v>
      </c>
      <c r="F273" s="6"/>
      <c r="G273" s="19" t="str">
        <f>IF(OR(A273="",B273="",B273&lt;&gt;管理簿!$B$4),"",COUNTIF($B$7:B273,管理簿!$B$4))</f>
        <v/>
      </c>
    </row>
    <row r="274" spans="1:7" ht="17.25" x14ac:dyDescent="0.25">
      <c r="A274" s="14"/>
      <c r="B274" s="6"/>
      <c r="C274" s="16"/>
      <c r="D274" s="16"/>
      <c r="E274" s="18">
        <f>IF(OR(A274="",B274=""),0,IF(C274="時間",ROUND(N(D274)/IFERROR(INDEX(名簿!$E$7:$E$36,MATCH(B274,名簿!$A$7:$A$36,0)),8),3),IF(C274="半日",0.5,1)))</f>
        <v>0</v>
      </c>
      <c r="F274" s="6"/>
      <c r="G274" s="19" t="str">
        <f>IF(OR(A274="",B274="",B274&lt;&gt;管理簿!$B$4),"",COUNTIF($B$7:B274,管理簿!$B$4))</f>
        <v/>
      </c>
    </row>
    <row r="275" spans="1:7" ht="17.25" x14ac:dyDescent="0.25">
      <c r="A275" s="14"/>
      <c r="B275" s="6"/>
      <c r="C275" s="16"/>
      <c r="D275" s="16"/>
      <c r="E275" s="18">
        <f>IF(OR(A275="",B275=""),0,IF(C275="時間",ROUND(N(D275)/IFERROR(INDEX(名簿!$E$7:$E$36,MATCH(B275,名簿!$A$7:$A$36,0)),8),3),IF(C275="半日",0.5,1)))</f>
        <v>0</v>
      </c>
      <c r="F275" s="6"/>
      <c r="G275" s="19" t="str">
        <f>IF(OR(A275="",B275="",B275&lt;&gt;管理簿!$B$4),"",COUNTIF($B$7:B275,管理簿!$B$4))</f>
        <v/>
      </c>
    </row>
    <row r="276" spans="1:7" ht="17.25" x14ac:dyDescent="0.25">
      <c r="A276" s="14"/>
      <c r="B276" s="6"/>
      <c r="C276" s="16"/>
      <c r="D276" s="16"/>
      <c r="E276" s="18">
        <f>IF(OR(A276="",B276=""),0,IF(C276="時間",ROUND(N(D276)/IFERROR(INDEX(名簿!$E$7:$E$36,MATCH(B276,名簿!$A$7:$A$36,0)),8),3),IF(C276="半日",0.5,1)))</f>
        <v>0</v>
      </c>
      <c r="F276" s="6"/>
      <c r="G276" s="19" t="str">
        <f>IF(OR(A276="",B276="",B276&lt;&gt;管理簿!$B$4),"",COUNTIF($B$7:B276,管理簿!$B$4))</f>
        <v/>
      </c>
    </row>
    <row r="277" spans="1:7" ht="17.25" x14ac:dyDescent="0.25">
      <c r="A277" s="14"/>
      <c r="B277" s="6"/>
      <c r="C277" s="16"/>
      <c r="D277" s="16"/>
      <c r="E277" s="18">
        <f>IF(OR(A277="",B277=""),0,IF(C277="時間",ROUND(N(D277)/IFERROR(INDEX(名簿!$E$7:$E$36,MATCH(B277,名簿!$A$7:$A$36,0)),8),3),IF(C277="半日",0.5,1)))</f>
        <v>0</v>
      </c>
      <c r="F277" s="6"/>
      <c r="G277" s="19" t="str">
        <f>IF(OR(A277="",B277="",B277&lt;&gt;管理簿!$B$4),"",COUNTIF($B$7:B277,管理簿!$B$4))</f>
        <v/>
      </c>
    </row>
    <row r="278" spans="1:7" ht="17.25" x14ac:dyDescent="0.25">
      <c r="A278" s="14"/>
      <c r="B278" s="6"/>
      <c r="C278" s="16"/>
      <c r="D278" s="16"/>
      <c r="E278" s="18">
        <f>IF(OR(A278="",B278=""),0,IF(C278="時間",ROUND(N(D278)/IFERROR(INDEX(名簿!$E$7:$E$36,MATCH(B278,名簿!$A$7:$A$36,0)),8),3),IF(C278="半日",0.5,1)))</f>
        <v>0</v>
      </c>
      <c r="F278" s="6"/>
      <c r="G278" s="19" t="str">
        <f>IF(OR(A278="",B278="",B278&lt;&gt;管理簿!$B$4),"",COUNTIF($B$7:B278,管理簿!$B$4))</f>
        <v/>
      </c>
    </row>
    <row r="279" spans="1:7" ht="17.25" x14ac:dyDescent="0.25">
      <c r="A279" s="14"/>
      <c r="B279" s="6"/>
      <c r="C279" s="16"/>
      <c r="D279" s="16"/>
      <c r="E279" s="18">
        <f>IF(OR(A279="",B279=""),0,IF(C279="時間",ROUND(N(D279)/IFERROR(INDEX(名簿!$E$7:$E$36,MATCH(B279,名簿!$A$7:$A$36,0)),8),3),IF(C279="半日",0.5,1)))</f>
        <v>0</v>
      </c>
      <c r="F279" s="6"/>
      <c r="G279" s="19" t="str">
        <f>IF(OR(A279="",B279="",B279&lt;&gt;管理簿!$B$4),"",COUNTIF($B$7:B279,管理簿!$B$4))</f>
        <v/>
      </c>
    </row>
    <row r="280" spans="1:7" ht="17.25" x14ac:dyDescent="0.25">
      <c r="A280" s="14"/>
      <c r="B280" s="6"/>
      <c r="C280" s="16"/>
      <c r="D280" s="16"/>
      <c r="E280" s="18">
        <f>IF(OR(A280="",B280=""),0,IF(C280="時間",ROUND(N(D280)/IFERROR(INDEX(名簿!$E$7:$E$36,MATCH(B280,名簿!$A$7:$A$36,0)),8),3),IF(C280="半日",0.5,1)))</f>
        <v>0</v>
      </c>
      <c r="F280" s="6"/>
      <c r="G280" s="19" t="str">
        <f>IF(OR(A280="",B280="",B280&lt;&gt;管理簿!$B$4),"",COUNTIF($B$7:B280,管理簿!$B$4))</f>
        <v/>
      </c>
    </row>
    <row r="281" spans="1:7" ht="17.25" x14ac:dyDescent="0.25">
      <c r="A281" s="14"/>
      <c r="B281" s="6"/>
      <c r="C281" s="16"/>
      <c r="D281" s="16"/>
      <c r="E281" s="18">
        <f>IF(OR(A281="",B281=""),0,IF(C281="時間",ROUND(N(D281)/IFERROR(INDEX(名簿!$E$7:$E$36,MATCH(B281,名簿!$A$7:$A$36,0)),8),3),IF(C281="半日",0.5,1)))</f>
        <v>0</v>
      </c>
      <c r="F281" s="6"/>
      <c r="G281" s="19" t="str">
        <f>IF(OR(A281="",B281="",B281&lt;&gt;管理簿!$B$4),"",COUNTIF($B$7:B281,管理簿!$B$4))</f>
        <v/>
      </c>
    </row>
    <row r="282" spans="1:7" ht="17.25" x14ac:dyDescent="0.25">
      <c r="A282" s="14"/>
      <c r="B282" s="6"/>
      <c r="C282" s="16"/>
      <c r="D282" s="16"/>
      <c r="E282" s="18">
        <f>IF(OR(A282="",B282=""),0,IF(C282="時間",ROUND(N(D282)/IFERROR(INDEX(名簿!$E$7:$E$36,MATCH(B282,名簿!$A$7:$A$36,0)),8),3),IF(C282="半日",0.5,1)))</f>
        <v>0</v>
      </c>
      <c r="F282" s="6"/>
      <c r="G282" s="19" t="str">
        <f>IF(OR(A282="",B282="",B282&lt;&gt;管理簿!$B$4),"",COUNTIF($B$7:B282,管理簿!$B$4))</f>
        <v/>
      </c>
    </row>
    <row r="283" spans="1:7" ht="17.25" x14ac:dyDescent="0.25">
      <c r="A283" s="14"/>
      <c r="B283" s="6"/>
      <c r="C283" s="16"/>
      <c r="D283" s="16"/>
      <c r="E283" s="18">
        <f>IF(OR(A283="",B283=""),0,IF(C283="時間",ROUND(N(D283)/IFERROR(INDEX(名簿!$E$7:$E$36,MATCH(B283,名簿!$A$7:$A$36,0)),8),3),IF(C283="半日",0.5,1)))</f>
        <v>0</v>
      </c>
      <c r="F283" s="6"/>
      <c r="G283" s="19" t="str">
        <f>IF(OR(A283="",B283="",B283&lt;&gt;管理簿!$B$4),"",COUNTIF($B$7:B283,管理簿!$B$4))</f>
        <v/>
      </c>
    </row>
    <row r="284" spans="1:7" ht="17.25" x14ac:dyDescent="0.25">
      <c r="A284" s="14"/>
      <c r="B284" s="6"/>
      <c r="C284" s="16"/>
      <c r="D284" s="16"/>
      <c r="E284" s="18">
        <f>IF(OR(A284="",B284=""),0,IF(C284="時間",ROUND(N(D284)/IFERROR(INDEX(名簿!$E$7:$E$36,MATCH(B284,名簿!$A$7:$A$36,0)),8),3),IF(C284="半日",0.5,1)))</f>
        <v>0</v>
      </c>
      <c r="F284" s="6"/>
      <c r="G284" s="19" t="str">
        <f>IF(OR(A284="",B284="",B284&lt;&gt;管理簿!$B$4),"",COUNTIF($B$7:B284,管理簿!$B$4))</f>
        <v/>
      </c>
    </row>
    <row r="285" spans="1:7" ht="17.25" x14ac:dyDescent="0.25">
      <c r="A285" s="14"/>
      <c r="B285" s="6"/>
      <c r="C285" s="16"/>
      <c r="D285" s="16"/>
      <c r="E285" s="18">
        <f>IF(OR(A285="",B285=""),0,IF(C285="時間",ROUND(N(D285)/IFERROR(INDEX(名簿!$E$7:$E$36,MATCH(B285,名簿!$A$7:$A$36,0)),8),3),IF(C285="半日",0.5,1)))</f>
        <v>0</v>
      </c>
      <c r="F285" s="6"/>
      <c r="G285" s="19" t="str">
        <f>IF(OR(A285="",B285="",B285&lt;&gt;管理簿!$B$4),"",COUNTIF($B$7:B285,管理簿!$B$4))</f>
        <v/>
      </c>
    </row>
    <row r="286" spans="1:7" ht="17.25" x14ac:dyDescent="0.25">
      <c r="A286" s="14"/>
      <c r="B286" s="6"/>
      <c r="C286" s="16"/>
      <c r="D286" s="16"/>
      <c r="E286" s="18">
        <f>IF(OR(A286="",B286=""),0,IF(C286="時間",ROUND(N(D286)/IFERROR(INDEX(名簿!$E$7:$E$36,MATCH(B286,名簿!$A$7:$A$36,0)),8),3),IF(C286="半日",0.5,1)))</f>
        <v>0</v>
      </c>
      <c r="F286" s="6"/>
      <c r="G286" s="19" t="str">
        <f>IF(OR(A286="",B286="",B286&lt;&gt;管理簿!$B$4),"",COUNTIF($B$7:B286,管理簿!$B$4))</f>
        <v/>
      </c>
    </row>
    <row r="287" spans="1:7" ht="17.25" x14ac:dyDescent="0.25">
      <c r="A287" s="14"/>
      <c r="B287" s="6"/>
      <c r="C287" s="16"/>
      <c r="D287" s="16"/>
      <c r="E287" s="18">
        <f>IF(OR(A287="",B287=""),0,IF(C287="時間",ROUND(N(D287)/IFERROR(INDEX(名簿!$E$7:$E$36,MATCH(B287,名簿!$A$7:$A$36,0)),8),3),IF(C287="半日",0.5,1)))</f>
        <v>0</v>
      </c>
      <c r="F287" s="6"/>
      <c r="G287" s="19" t="str">
        <f>IF(OR(A287="",B287="",B287&lt;&gt;管理簿!$B$4),"",COUNTIF($B$7:B287,管理簿!$B$4))</f>
        <v/>
      </c>
    </row>
    <row r="288" spans="1:7" ht="17.25" x14ac:dyDescent="0.25">
      <c r="A288" s="14"/>
      <c r="B288" s="6"/>
      <c r="C288" s="16"/>
      <c r="D288" s="16"/>
      <c r="E288" s="18">
        <f>IF(OR(A288="",B288=""),0,IF(C288="時間",ROUND(N(D288)/IFERROR(INDEX(名簿!$E$7:$E$36,MATCH(B288,名簿!$A$7:$A$36,0)),8),3),IF(C288="半日",0.5,1)))</f>
        <v>0</v>
      </c>
      <c r="F288" s="6"/>
      <c r="G288" s="19" t="str">
        <f>IF(OR(A288="",B288="",B288&lt;&gt;管理簿!$B$4),"",COUNTIF($B$7:B288,管理簿!$B$4))</f>
        <v/>
      </c>
    </row>
    <row r="289" spans="1:7" ht="17.25" x14ac:dyDescent="0.25">
      <c r="A289" s="14"/>
      <c r="B289" s="6"/>
      <c r="C289" s="16"/>
      <c r="D289" s="16"/>
      <c r="E289" s="18">
        <f>IF(OR(A289="",B289=""),0,IF(C289="時間",ROUND(N(D289)/IFERROR(INDEX(名簿!$E$7:$E$36,MATCH(B289,名簿!$A$7:$A$36,0)),8),3),IF(C289="半日",0.5,1)))</f>
        <v>0</v>
      </c>
      <c r="F289" s="6"/>
      <c r="G289" s="19" t="str">
        <f>IF(OR(A289="",B289="",B289&lt;&gt;管理簿!$B$4),"",COUNTIF($B$7:B289,管理簿!$B$4))</f>
        <v/>
      </c>
    </row>
    <row r="290" spans="1:7" ht="17.25" x14ac:dyDescent="0.25">
      <c r="A290" s="14"/>
      <c r="B290" s="6"/>
      <c r="C290" s="16"/>
      <c r="D290" s="16"/>
      <c r="E290" s="18">
        <f>IF(OR(A290="",B290=""),0,IF(C290="時間",ROUND(N(D290)/IFERROR(INDEX(名簿!$E$7:$E$36,MATCH(B290,名簿!$A$7:$A$36,0)),8),3),IF(C290="半日",0.5,1)))</f>
        <v>0</v>
      </c>
      <c r="F290" s="6"/>
      <c r="G290" s="19" t="str">
        <f>IF(OR(A290="",B290="",B290&lt;&gt;管理簿!$B$4),"",COUNTIF($B$7:B290,管理簿!$B$4))</f>
        <v/>
      </c>
    </row>
    <row r="291" spans="1:7" ht="17.25" x14ac:dyDescent="0.25">
      <c r="A291" s="14"/>
      <c r="B291" s="6"/>
      <c r="C291" s="16"/>
      <c r="D291" s="16"/>
      <c r="E291" s="18">
        <f>IF(OR(A291="",B291=""),0,IF(C291="時間",ROUND(N(D291)/IFERROR(INDEX(名簿!$E$7:$E$36,MATCH(B291,名簿!$A$7:$A$36,0)),8),3),IF(C291="半日",0.5,1)))</f>
        <v>0</v>
      </c>
      <c r="F291" s="6"/>
      <c r="G291" s="19" t="str">
        <f>IF(OR(A291="",B291="",B291&lt;&gt;管理簿!$B$4),"",COUNTIF($B$7:B291,管理簿!$B$4))</f>
        <v/>
      </c>
    </row>
    <row r="292" spans="1:7" ht="17.25" x14ac:dyDescent="0.25">
      <c r="A292" s="14"/>
      <c r="B292" s="6"/>
      <c r="C292" s="16"/>
      <c r="D292" s="16"/>
      <c r="E292" s="18">
        <f>IF(OR(A292="",B292=""),0,IF(C292="時間",ROUND(N(D292)/IFERROR(INDEX(名簿!$E$7:$E$36,MATCH(B292,名簿!$A$7:$A$36,0)),8),3),IF(C292="半日",0.5,1)))</f>
        <v>0</v>
      </c>
      <c r="F292" s="6"/>
      <c r="G292" s="19" t="str">
        <f>IF(OR(A292="",B292="",B292&lt;&gt;管理簿!$B$4),"",COUNTIF($B$7:B292,管理簿!$B$4))</f>
        <v/>
      </c>
    </row>
    <row r="293" spans="1:7" ht="17.25" x14ac:dyDescent="0.25">
      <c r="A293" s="14"/>
      <c r="B293" s="6"/>
      <c r="C293" s="16"/>
      <c r="D293" s="16"/>
      <c r="E293" s="18">
        <f>IF(OR(A293="",B293=""),0,IF(C293="時間",ROUND(N(D293)/IFERROR(INDEX(名簿!$E$7:$E$36,MATCH(B293,名簿!$A$7:$A$36,0)),8),3),IF(C293="半日",0.5,1)))</f>
        <v>0</v>
      </c>
      <c r="F293" s="6"/>
      <c r="G293" s="19" t="str">
        <f>IF(OR(A293="",B293="",B293&lt;&gt;管理簿!$B$4),"",COUNTIF($B$7:B293,管理簿!$B$4))</f>
        <v/>
      </c>
    </row>
    <row r="294" spans="1:7" ht="17.25" x14ac:dyDescent="0.25">
      <c r="A294" s="14"/>
      <c r="B294" s="6"/>
      <c r="C294" s="16"/>
      <c r="D294" s="16"/>
      <c r="E294" s="18">
        <f>IF(OR(A294="",B294=""),0,IF(C294="時間",ROUND(N(D294)/IFERROR(INDEX(名簿!$E$7:$E$36,MATCH(B294,名簿!$A$7:$A$36,0)),8),3),IF(C294="半日",0.5,1)))</f>
        <v>0</v>
      </c>
      <c r="F294" s="6"/>
      <c r="G294" s="19" t="str">
        <f>IF(OR(A294="",B294="",B294&lt;&gt;管理簿!$B$4),"",COUNTIF($B$7:B294,管理簿!$B$4))</f>
        <v/>
      </c>
    </row>
    <row r="295" spans="1:7" ht="17.25" x14ac:dyDescent="0.25">
      <c r="A295" s="14"/>
      <c r="B295" s="6"/>
      <c r="C295" s="16"/>
      <c r="D295" s="16"/>
      <c r="E295" s="18">
        <f>IF(OR(A295="",B295=""),0,IF(C295="時間",ROUND(N(D295)/IFERROR(INDEX(名簿!$E$7:$E$36,MATCH(B295,名簿!$A$7:$A$36,0)),8),3),IF(C295="半日",0.5,1)))</f>
        <v>0</v>
      </c>
      <c r="F295" s="6"/>
      <c r="G295" s="19" t="str">
        <f>IF(OR(A295="",B295="",B295&lt;&gt;管理簿!$B$4),"",COUNTIF($B$7:B295,管理簿!$B$4))</f>
        <v/>
      </c>
    </row>
    <row r="296" spans="1:7" ht="17.25" x14ac:dyDescent="0.25">
      <c r="A296" s="14"/>
      <c r="B296" s="6"/>
      <c r="C296" s="16"/>
      <c r="D296" s="16"/>
      <c r="E296" s="18">
        <f>IF(OR(A296="",B296=""),0,IF(C296="時間",ROUND(N(D296)/IFERROR(INDEX(名簿!$E$7:$E$36,MATCH(B296,名簿!$A$7:$A$36,0)),8),3),IF(C296="半日",0.5,1)))</f>
        <v>0</v>
      </c>
      <c r="F296" s="6"/>
      <c r="G296" s="19" t="str">
        <f>IF(OR(A296="",B296="",B296&lt;&gt;管理簿!$B$4),"",COUNTIF($B$7:B296,管理簿!$B$4))</f>
        <v/>
      </c>
    </row>
    <row r="297" spans="1:7" ht="17.25" x14ac:dyDescent="0.25">
      <c r="A297" s="14"/>
      <c r="B297" s="6"/>
      <c r="C297" s="16"/>
      <c r="D297" s="16"/>
      <c r="E297" s="18">
        <f>IF(OR(A297="",B297=""),0,IF(C297="時間",ROUND(N(D297)/IFERROR(INDEX(名簿!$E$7:$E$36,MATCH(B297,名簿!$A$7:$A$36,0)),8),3),IF(C297="半日",0.5,1)))</f>
        <v>0</v>
      </c>
      <c r="F297" s="6"/>
      <c r="G297" s="19" t="str">
        <f>IF(OR(A297="",B297="",B297&lt;&gt;管理簿!$B$4),"",COUNTIF($B$7:B297,管理簿!$B$4))</f>
        <v/>
      </c>
    </row>
    <row r="298" spans="1:7" ht="17.25" x14ac:dyDescent="0.25">
      <c r="A298" s="14"/>
      <c r="B298" s="6"/>
      <c r="C298" s="16"/>
      <c r="D298" s="16"/>
      <c r="E298" s="18">
        <f>IF(OR(A298="",B298=""),0,IF(C298="時間",ROUND(N(D298)/IFERROR(INDEX(名簿!$E$7:$E$36,MATCH(B298,名簿!$A$7:$A$36,0)),8),3),IF(C298="半日",0.5,1)))</f>
        <v>0</v>
      </c>
      <c r="F298" s="6"/>
      <c r="G298" s="19" t="str">
        <f>IF(OR(A298="",B298="",B298&lt;&gt;管理簿!$B$4),"",COUNTIF($B$7:B298,管理簿!$B$4))</f>
        <v/>
      </c>
    </row>
    <row r="299" spans="1:7" ht="17.25" x14ac:dyDescent="0.25">
      <c r="A299" s="14"/>
      <c r="B299" s="6"/>
      <c r="C299" s="16"/>
      <c r="D299" s="16"/>
      <c r="E299" s="18">
        <f>IF(OR(A299="",B299=""),0,IF(C299="時間",ROUND(N(D299)/IFERROR(INDEX(名簿!$E$7:$E$36,MATCH(B299,名簿!$A$7:$A$36,0)),8),3),IF(C299="半日",0.5,1)))</f>
        <v>0</v>
      </c>
      <c r="F299" s="6"/>
      <c r="G299" s="19" t="str">
        <f>IF(OR(A299="",B299="",B299&lt;&gt;管理簿!$B$4),"",COUNTIF($B$7:B299,管理簿!$B$4))</f>
        <v/>
      </c>
    </row>
    <row r="300" spans="1:7" ht="17.25" x14ac:dyDescent="0.25">
      <c r="A300" s="14"/>
      <c r="B300" s="6"/>
      <c r="C300" s="16"/>
      <c r="D300" s="16"/>
      <c r="E300" s="18">
        <f>IF(OR(A300="",B300=""),0,IF(C300="時間",ROUND(N(D300)/IFERROR(INDEX(名簿!$E$7:$E$36,MATCH(B300,名簿!$A$7:$A$36,0)),8),3),IF(C300="半日",0.5,1)))</f>
        <v>0</v>
      </c>
      <c r="F300" s="6"/>
      <c r="G300" s="19" t="str">
        <f>IF(OR(A300="",B300="",B300&lt;&gt;管理簿!$B$4),"",COUNTIF($B$7:B300,管理簿!$B$4))</f>
        <v/>
      </c>
    </row>
    <row r="301" spans="1:7" ht="17.25" x14ac:dyDescent="0.25">
      <c r="A301" s="14"/>
      <c r="B301" s="6"/>
      <c r="C301" s="16"/>
      <c r="D301" s="16"/>
      <c r="E301" s="18">
        <f>IF(OR(A301="",B301=""),0,IF(C301="時間",ROUND(N(D301)/IFERROR(INDEX(名簿!$E$7:$E$36,MATCH(B301,名簿!$A$7:$A$36,0)),8),3),IF(C301="半日",0.5,1)))</f>
        <v>0</v>
      </c>
      <c r="F301" s="6"/>
      <c r="G301" s="19" t="str">
        <f>IF(OR(A301="",B301="",B301&lt;&gt;管理簿!$B$4),"",COUNTIF($B$7:B301,管理簿!$B$4))</f>
        <v/>
      </c>
    </row>
    <row r="302" spans="1:7" ht="17.25" x14ac:dyDescent="0.25">
      <c r="A302" s="14"/>
      <c r="B302" s="6"/>
      <c r="C302" s="16"/>
      <c r="D302" s="16"/>
      <c r="E302" s="18">
        <f>IF(OR(A302="",B302=""),0,IF(C302="時間",ROUND(N(D302)/IFERROR(INDEX(名簿!$E$7:$E$36,MATCH(B302,名簿!$A$7:$A$36,0)),8),3),IF(C302="半日",0.5,1)))</f>
        <v>0</v>
      </c>
      <c r="F302" s="6"/>
      <c r="G302" s="19" t="str">
        <f>IF(OR(A302="",B302="",B302&lt;&gt;管理簿!$B$4),"",COUNTIF($B$7:B302,管理簿!$B$4))</f>
        <v/>
      </c>
    </row>
    <row r="303" spans="1:7" ht="17.25" x14ac:dyDescent="0.25">
      <c r="A303" s="14"/>
      <c r="B303" s="6"/>
      <c r="C303" s="16"/>
      <c r="D303" s="16"/>
      <c r="E303" s="18">
        <f>IF(OR(A303="",B303=""),0,IF(C303="時間",ROUND(N(D303)/IFERROR(INDEX(名簿!$E$7:$E$36,MATCH(B303,名簿!$A$7:$A$36,0)),8),3),IF(C303="半日",0.5,1)))</f>
        <v>0</v>
      </c>
      <c r="F303" s="6"/>
      <c r="G303" s="19" t="str">
        <f>IF(OR(A303="",B303="",B303&lt;&gt;管理簿!$B$4),"",COUNTIF($B$7:B303,管理簿!$B$4))</f>
        <v/>
      </c>
    </row>
    <row r="304" spans="1:7" ht="17.25" x14ac:dyDescent="0.25">
      <c r="A304" s="14"/>
      <c r="B304" s="6"/>
      <c r="C304" s="16"/>
      <c r="D304" s="16"/>
      <c r="E304" s="18">
        <f>IF(OR(A304="",B304=""),0,IF(C304="時間",ROUND(N(D304)/IFERROR(INDEX(名簿!$E$7:$E$36,MATCH(B304,名簿!$A$7:$A$36,0)),8),3),IF(C304="半日",0.5,1)))</f>
        <v>0</v>
      </c>
      <c r="F304" s="6"/>
      <c r="G304" s="19" t="str">
        <f>IF(OR(A304="",B304="",B304&lt;&gt;管理簿!$B$4),"",COUNTIF($B$7:B304,管理簿!$B$4))</f>
        <v/>
      </c>
    </row>
    <row r="305" spans="1:7" ht="17.25" x14ac:dyDescent="0.25">
      <c r="A305" s="14"/>
      <c r="B305" s="6"/>
      <c r="C305" s="16"/>
      <c r="D305" s="16"/>
      <c r="E305" s="18">
        <f>IF(OR(A305="",B305=""),0,IF(C305="時間",ROUND(N(D305)/IFERROR(INDEX(名簿!$E$7:$E$36,MATCH(B305,名簿!$A$7:$A$36,0)),8),3),IF(C305="半日",0.5,1)))</f>
        <v>0</v>
      </c>
      <c r="F305" s="6"/>
      <c r="G305" s="19" t="str">
        <f>IF(OR(A305="",B305="",B305&lt;&gt;管理簿!$B$4),"",COUNTIF($B$7:B305,管理簿!$B$4))</f>
        <v/>
      </c>
    </row>
    <row r="306" spans="1:7" ht="17.25" x14ac:dyDescent="0.25">
      <c r="A306" s="14"/>
      <c r="B306" s="6"/>
      <c r="C306" s="16"/>
      <c r="D306" s="16"/>
      <c r="E306" s="18">
        <f>IF(OR(A306="",B306=""),0,IF(C306="時間",ROUND(N(D306)/IFERROR(INDEX(名簿!$E$7:$E$36,MATCH(B306,名簿!$A$7:$A$36,0)),8),3),IF(C306="半日",0.5,1)))</f>
        <v>0</v>
      </c>
      <c r="F306" s="6"/>
      <c r="G306" s="19" t="str">
        <f>IF(OR(A306="",B306="",B306&lt;&gt;管理簿!$B$4),"",COUNTIF($B$7:B306,管理簿!$B$4))</f>
        <v/>
      </c>
    </row>
    <row r="307" spans="1:7" ht="17.25" x14ac:dyDescent="0.25">
      <c r="A307" s="14"/>
      <c r="B307" s="6"/>
      <c r="C307" s="16"/>
      <c r="D307" s="16"/>
      <c r="E307" s="18">
        <f>IF(OR(A307="",B307=""),0,IF(C307="時間",ROUND(N(D307)/IFERROR(INDEX(名簿!$E$7:$E$36,MATCH(B307,名簿!$A$7:$A$36,0)),8),3),IF(C307="半日",0.5,1)))</f>
        <v>0</v>
      </c>
      <c r="F307" s="6"/>
      <c r="G307" s="19" t="str">
        <f>IF(OR(A307="",B307="",B307&lt;&gt;管理簿!$B$4),"",COUNTIF($B$7:B307,管理簿!$B$4))</f>
        <v/>
      </c>
    </row>
    <row r="308" spans="1:7" ht="17.25" x14ac:dyDescent="0.25">
      <c r="A308" s="14"/>
      <c r="B308" s="6"/>
      <c r="C308" s="16"/>
      <c r="D308" s="16"/>
      <c r="E308" s="18">
        <f>IF(OR(A308="",B308=""),0,IF(C308="時間",ROUND(N(D308)/IFERROR(INDEX(名簿!$E$7:$E$36,MATCH(B308,名簿!$A$7:$A$36,0)),8),3),IF(C308="半日",0.5,1)))</f>
        <v>0</v>
      </c>
      <c r="F308" s="6"/>
      <c r="G308" s="19" t="str">
        <f>IF(OR(A308="",B308="",B308&lt;&gt;管理簿!$B$4),"",COUNTIF($B$7:B308,管理簿!$B$4))</f>
        <v/>
      </c>
    </row>
    <row r="309" spans="1:7" ht="17.25" x14ac:dyDescent="0.25">
      <c r="A309" s="14"/>
      <c r="B309" s="6"/>
      <c r="C309" s="16"/>
      <c r="D309" s="16"/>
      <c r="E309" s="18">
        <f>IF(OR(A309="",B309=""),0,IF(C309="時間",ROUND(N(D309)/IFERROR(INDEX(名簿!$E$7:$E$36,MATCH(B309,名簿!$A$7:$A$36,0)),8),3),IF(C309="半日",0.5,1)))</f>
        <v>0</v>
      </c>
      <c r="F309" s="6"/>
      <c r="G309" s="19" t="str">
        <f>IF(OR(A309="",B309="",B309&lt;&gt;管理簿!$B$4),"",COUNTIF($B$7:B309,管理簿!$B$4))</f>
        <v/>
      </c>
    </row>
    <row r="310" spans="1:7" ht="17.25" x14ac:dyDescent="0.25">
      <c r="A310" s="14"/>
      <c r="B310" s="6"/>
      <c r="C310" s="16"/>
      <c r="D310" s="16"/>
      <c r="E310" s="18">
        <f>IF(OR(A310="",B310=""),0,IF(C310="時間",ROUND(N(D310)/IFERROR(INDEX(名簿!$E$7:$E$36,MATCH(B310,名簿!$A$7:$A$36,0)),8),3),IF(C310="半日",0.5,1)))</f>
        <v>0</v>
      </c>
      <c r="F310" s="6"/>
      <c r="G310" s="19" t="str">
        <f>IF(OR(A310="",B310="",B310&lt;&gt;管理簿!$B$4),"",COUNTIF($B$7:B310,管理簿!$B$4))</f>
        <v/>
      </c>
    </row>
    <row r="311" spans="1:7" ht="17.25" x14ac:dyDescent="0.25">
      <c r="A311" s="14"/>
      <c r="B311" s="6"/>
      <c r="C311" s="16"/>
      <c r="D311" s="16"/>
      <c r="E311" s="18">
        <f>IF(OR(A311="",B311=""),0,IF(C311="時間",ROUND(N(D311)/IFERROR(INDEX(名簿!$E$7:$E$36,MATCH(B311,名簿!$A$7:$A$36,0)),8),3),IF(C311="半日",0.5,1)))</f>
        <v>0</v>
      </c>
      <c r="F311" s="6"/>
      <c r="G311" s="19" t="str">
        <f>IF(OR(A311="",B311="",B311&lt;&gt;管理簿!$B$4),"",COUNTIF($B$7:B311,管理簿!$B$4))</f>
        <v/>
      </c>
    </row>
    <row r="312" spans="1:7" ht="17.25" x14ac:dyDescent="0.25">
      <c r="A312" s="14"/>
      <c r="B312" s="6"/>
      <c r="C312" s="16"/>
      <c r="D312" s="16"/>
      <c r="E312" s="18">
        <f>IF(OR(A312="",B312=""),0,IF(C312="時間",ROUND(N(D312)/IFERROR(INDEX(名簿!$E$7:$E$36,MATCH(B312,名簿!$A$7:$A$36,0)),8),3),IF(C312="半日",0.5,1)))</f>
        <v>0</v>
      </c>
      <c r="F312" s="6"/>
      <c r="G312" s="19" t="str">
        <f>IF(OR(A312="",B312="",B312&lt;&gt;管理簿!$B$4),"",COUNTIF($B$7:B312,管理簿!$B$4))</f>
        <v/>
      </c>
    </row>
    <row r="313" spans="1:7" ht="17.25" x14ac:dyDescent="0.25">
      <c r="A313" s="14"/>
      <c r="B313" s="6"/>
      <c r="C313" s="16"/>
      <c r="D313" s="16"/>
      <c r="E313" s="18">
        <f>IF(OR(A313="",B313=""),0,IF(C313="時間",ROUND(N(D313)/IFERROR(INDEX(名簿!$E$7:$E$36,MATCH(B313,名簿!$A$7:$A$36,0)),8),3),IF(C313="半日",0.5,1)))</f>
        <v>0</v>
      </c>
      <c r="F313" s="6"/>
      <c r="G313" s="19" t="str">
        <f>IF(OR(A313="",B313="",B313&lt;&gt;管理簿!$B$4),"",COUNTIF($B$7:B313,管理簿!$B$4))</f>
        <v/>
      </c>
    </row>
    <row r="314" spans="1:7" ht="17.25" x14ac:dyDescent="0.25">
      <c r="A314" s="14"/>
      <c r="B314" s="6"/>
      <c r="C314" s="16"/>
      <c r="D314" s="16"/>
      <c r="E314" s="18">
        <f>IF(OR(A314="",B314=""),0,IF(C314="時間",ROUND(N(D314)/IFERROR(INDEX(名簿!$E$7:$E$36,MATCH(B314,名簿!$A$7:$A$36,0)),8),3),IF(C314="半日",0.5,1)))</f>
        <v>0</v>
      </c>
      <c r="F314" s="6"/>
      <c r="G314" s="19" t="str">
        <f>IF(OR(A314="",B314="",B314&lt;&gt;管理簿!$B$4),"",COUNTIF($B$7:B314,管理簿!$B$4))</f>
        <v/>
      </c>
    </row>
    <row r="315" spans="1:7" ht="17.25" x14ac:dyDescent="0.25">
      <c r="A315" s="14"/>
      <c r="B315" s="6"/>
      <c r="C315" s="16"/>
      <c r="D315" s="16"/>
      <c r="E315" s="18">
        <f>IF(OR(A315="",B315=""),0,IF(C315="時間",ROUND(N(D315)/IFERROR(INDEX(名簿!$E$7:$E$36,MATCH(B315,名簿!$A$7:$A$36,0)),8),3),IF(C315="半日",0.5,1)))</f>
        <v>0</v>
      </c>
      <c r="F315" s="6"/>
      <c r="G315" s="19" t="str">
        <f>IF(OR(A315="",B315="",B315&lt;&gt;管理簿!$B$4),"",COUNTIF($B$7:B315,管理簿!$B$4))</f>
        <v/>
      </c>
    </row>
    <row r="316" spans="1:7" ht="17.25" x14ac:dyDescent="0.25">
      <c r="A316" s="14"/>
      <c r="B316" s="6"/>
      <c r="C316" s="16"/>
      <c r="D316" s="16"/>
      <c r="E316" s="18">
        <f>IF(OR(A316="",B316=""),0,IF(C316="時間",ROUND(N(D316)/IFERROR(INDEX(名簿!$E$7:$E$36,MATCH(B316,名簿!$A$7:$A$36,0)),8),3),IF(C316="半日",0.5,1)))</f>
        <v>0</v>
      </c>
      <c r="F316" s="6"/>
      <c r="G316" s="19" t="str">
        <f>IF(OR(A316="",B316="",B316&lt;&gt;管理簿!$B$4),"",COUNTIF($B$7:B316,管理簿!$B$4))</f>
        <v/>
      </c>
    </row>
    <row r="317" spans="1:7" ht="17.25" x14ac:dyDescent="0.25">
      <c r="A317" s="14"/>
      <c r="B317" s="6"/>
      <c r="C317" s="16"/>
      <c r="D317" s="16"/>
      <c r="E317" s="18">
        <f>IF(OR(A317="",B317=""),0,IF(C317="時間",ROUND(N(D317)/IFERROR(INDEX(名簿!$E$7:$E$36,MATCH(B317,名簿!$A$7:$A$36,0)),8),3),IF(C317="半日",0.5,1)))</f>
        <v>0</v>
      </c>
      <c r="F317" s="6"/>
      <c r="G317" s="19" t="str">
        <f>IF(OR(A317="",B317="",B317&lt;&gt;管理簿!$B$4),"",COUNTIF($B$7:B317,管理簿!$B$4))</f>
        <v/>
      </c>
    </row>
    <row r="318" spans="1:7" ht="17.25" x14ac:dyDescent="0.25">
      <c r="A318" s="14"/>
      <c r="B318" s="6"/>
      <c r="C318" s="16"/>
      <c r="D318" s="16"/>
      <c r="E318" s="18">
        <f>IF(OR(A318="",B318=""),0,IF(C318="時間",ROUND(N(D318)/IFERROR(INDEX(名簿!$E$7:$E$36,MATCH(B318,名簿!$A$7:$A$36,0)),8),3),IF(C318="半日",0.5,1)))</f>
        <v>0</v>
      </c>
      <c r="F318" s="6"/>
      <c r="G318" s="19" t="str">
        <f>IF(OR(A318="",B318="",B318&lt;&gt;管理簿!$B$4),"",COUNTIF($B$7:B318,管理簿!$B$4))</f>
        <v/>
      </c>
    </row>
    <row r="319" spans="1:7" ht="17.25" x14ac:dyDescent="0.25">
      <c r="A319" s="14"/>
      <c r="B319" s="6"/>
      <c r="C319" s="16"/>
      <c r="D319" s="16"/>
      <c r="E319" s="18">
        <f>IF(OR(A319="",B319=""),0,IF(C319="時間",ROUND(N(D319)/IFERROR(INDEX(名簿!$E$7:$E$36,MATCH(B319,名簿!$A$7:$A$36,0)),8),3),IF(C319="半日",0.5,1)))</f>
        <v>0</v>
      </c>
      <c r="F319" s="6"/>
      <c r="G319" s="19" t="str">
        <f>IF(OR(A319="",B319="",B319&lt;&gt;管理簿!$B$4),"",COUNTIF($B$7:B319,管理簿!$B$4))</f>
        <v/>
      </c>
    </row>
    <row r="320" spans="1:7" ht="17.25" x14ac:dyDescent="0.25">
      <c r="A320" s="14"/>
      <c r="B320" s="6"/>
      <c r="C320" s="16"/>
      <c r="D320" s="16"/>
      <c r="E320" s="18">
        <f>IF(OR(A320="",B320=""),0,IF(C320="時間",ROUND(N(D320)/IFERROR(INDEX(名簿!$E$7:$E$36,MATCH(B320,名簿!$A$7:$A$36,0)),8),3),IF(C320="半日",0.5,1)))</f>
        <v>0</v>
      </c>
      <c r="F320" s="6"/>
      <c r="G320" s="19" t="str">
        <f>IF(OR(A320="",B320="",B320&lt;&gt;管理簿!$B$4),"",COUNTIF($B$7:B320,管理簿!$B$4))</f>
        <v/>
      </c>
    </row>
    <row r="321" spans="1:7" ht="17.25" x14ac:dyDescent="0.25">
      <c r="A321" s="14"/>
      <c r="B321" s="6"/>
      <c r="C321" s="16"/>
      <c r="D321" s="16"/>
      <c r="E321" s="18">
        <f>IF(OR(A321="",B321=""),0,IF(C321="時間",ROUND(N(D321)/IFERROR(INDEX(名簿!$E$7:$E$36,MATCH(B321,名簿!$A$7:$A$36,0)),8),3),IF(C321="半日",0.5,1)))</f>
        <v>0</v>
      </c>
      <c r="F321" s="6"/>
      <c r="G321" s="19" t="str">
        <f>IF(OR(A321="",B321="",B321&lt;&gt;管理簿!$B$4),"",COUNTIF($B$7:B321,管理簿!$B$4))</f>
        <v/>
      </c>
    </row>
    <row r="322" spans="1:7" ht="17.25" x14ac:dyDescent="0.25">
      <c r="A322" s="14"/>
      <c r="B322" s="6"/>
      <c r="C322" s="16"/>
      <c r="D322" s="16"/>
      <c r="E322" s="18">
        <f>IF(OR(A322="",B322=""),0,IF(C322="時間",ROUND(N(D322)/IFERROR(INDEX(名簿!$E$7:$E$36,MATCH(B322,名簿!$A$7:$A$36,0)),8),3),IF(C322="半日",0.5,1)))</f>
        <v>0</v>
      </c>
      <c r="F322" s="6"/>
      <c r="G322" s="19" t="str">
        <f>IF(OR(A322="",B322="",B322&lt;&gt;管理簿!$B$4),"",COUNTIF($B$7:B322,管理簿!$B$4))</f>
        <v/>
      </c>
    </row>
    <row r="323" spans="1:7" ht="17.25" x14ac:dyDescent="0.25">
      <c r="A323" s="14"/>
      <c r="B323" s="6"/>
      <c r="C323" s="16"/>
      <c r="D323" s="16"/>
      <c r="E323" s="18">
        <f>IF(OR(A323="",B323=""),0,IF(C323="時間",ROUND(N(D323)/IFERROR(INDEX(名簿!$E$7:$E$36,MATCH(B323,名簿!$A$7:$A$36,0)),8),3),IF(C323="半日",0.5,1)))</f>
        <v>0</v>
      </c>
      <c r="F323" s="6"/>
      <c r="G323" s="19" t="str">
        <f>IF(OR(A323="",B323="",B323&lt;&gt;管理簿!$B$4),"",COUNTIF($B$7:B323,管理簿!$B$4))</f>
        <v/>
      </c>
    </row>
    <row r="324" spans="1:7" ht="17.25" x14ac:dyDescent="0.25">
      <c r="A324" s="14"/>
      <c r="B324" s="6"/>
      <c r="C324" s="16"/>
      <c r="D324" s="16"/>
      <c r="E324" s="18">
        <f>IF(OR(A324="",B324=""),0,IF(C324="時間",ROUND(N(D324)/IFERROR(INDEX(名簿!$E$7:$E$36,MATCH(B324,名簿!$A$7:$A$36,0)),8),3),IF(C324="半日",0.5,1)))</f>
        <v>0</v>
      </c>
      <c r="F324" s="6"/>
      <c r="G324" s="19" t="str">
        <f>IF(OR(A324="",B324="",B324&lt;&gt;管理簿!$B$4),"",COUNTIF($B$7:B324,管理簿!$B$4))</f>
        <v/>
      </c>
    </row>
    <row r="325" spans="1:7" ht="17.25" x14ac:dyDescent="0.25">
      <c r="A325" s="14"/>
      <c r="B325" s="6"/>
      <c r="C325" s="16"/>
      <c r="D325" s="16"/>
      <c r="E325" s="18">
        <f>IF(OR(A325="",B325=""),0,IF(C325="時間",ROUND(N(D325)/IFERROR(INDEX(名簿!$E$7:$E$36,MATCH(B325,名簿!$A$7:$A$36,0)),8),3),IF(C325="半日",0.5,1)))</f>
        <v>0</v>
      </c>
      <c r="F325" s="6"/>
      <c r="G325" s="19" t="str">
        <f>IF(OR(A325="",B325="",B325&lt;&gt;管理簿!$B$4),"",COUNTIF($B$7:B325,管理簿!$B$4))</f>
        <v/>
      </c>
    </row>
    <row r="326" spans="1:7" ht="17.25" x14ac:dyDescent="0.25">
      <c r="A326" s="14"/>
      <c r="B326" s="6"/>
      <c r="C326" s="16"/>
      <c r="D326" s="16"/>
      <c r="E326" s="18">
        <f>IF(OR(A326="",B326=""),0,IF(C326="時間",ROUND(N(D326)/IFERROR(INDEX(名簿!$E$7:$E$36,MATCH(B326,名簿!$A$7:$A$36,0)),8),3),IF(C326="半日",0.5,1)))</f>
        <v>0</v>
      </c>
      <c r="F326" s="6"/>
      <c r="G326" s="19" t="str">
        <f>IF(OR(A326="",B326="",B326&lt;&gt;管理簿!$B$4),"",COUNTIF($B$7:B326,管理簿!$B$4))</f>
        <v/>
      </c>
    </row>
    <row r="327" spans="1:7" ht="17.25" x14ac:dyDescent="0.25">
      <c r="A327" s="14"/>
      <c r="B327" s="6"/>
      <c r="C327" s="16"/>
      <c r="D327" s="16"/>
      <c r="E327" s="18">
        <f>IF(OR(A327="",B327=""),0,IF(C327="時間",ROUND(N(D327)/IFERROR(INDEX(名簿!$E$7:$E$36,MATCH(B327,名簿!$A$7:$A$36,0)),8),3),IF(C327="半日",0.5,1)))</f>
        <v>0</v>
      </c>
      <c r="F327" s="6"/>
      <c r="G327" s="19" t="str">
        <f>IF(OR(A327="",B327="",B327&lt;&gt;管理簿!$B$4),"",COUNTIF($B$7:B327,管理簿!$B$4))</f>
        <v/>
      </c>
    </row>
    <row r="328" spans="1:7" ht="17.25" x14ac:dyDescent="0.25">
      <c r="A328" s="14"/>
      <c r="B328" s="6"/>
      <c r="C328" s="16"/>
      <c r="D328" s="16"/>
      <c r="E328" s="18">
        <f>IF(OR(A328="",B328=""),0,IF(C328="時間",ROUND(N(D328)/IFERROR(INDEX(名簿!$E$7:$E$36,MATCH(B328,名簿!$A$7:$A$36,0)),8),3),IF(C328="半日",0.5,1)))</f>
        <v>0</v>
      </c>
      <c r="F328" s="6"/>
      <c r="G328" s="19" t="str">
        <f>IF(OR(A328="",B328="",B328&lt;&gt;管理簿!$B$4),"",COUNTIF($B$7:B328,管理簿!$B$4))</f>
        <v/>
      </c>
    </row>
    <row r="329" spans="1:7" ht="17.25" x14ac:dyDescent="0.25">
      <c r="A329" s="14"/>
      <c r="B329" s="6"/>
      <c r="C329" s="16"/>
      <c r="D329" s="16"/>
      <c r="E329" s="18">
        <f>IF(OR(A329="",B329=""),0,IF(C329="時間",ROUND(N(D329)/IFERROR(INDEX(名簿!$E$7:$E$36,MATCH(B329,名簿!$A$7:$A$36,0)),8),3),IF(C329="半日",0.5,1)))</f>
        <v>0</v>
      </c>
      <c r="F329" s="6"/>
      <c r="G329" s="19" t="str">
        <f>IF(OR(A329="",B329="",B329&lt;&gt;管理簿!$B$4),"",COUNTIF($B$7:B329,管理簿!$B$4))</f>
        <v/>
      </c>
    </row>
    <row r="330" spans="1:7" ht="17.25" x14ac:dyDescent="0.25">
      <c r="A330" s="14"/>
      <c r="B330" s="6"/>
      <c r="C330" s="16"/>
      <c r="D330" s="16"/>
      <c r="E330" s="18">
        <f>IF(OR(A330="",B330=""),0,IF(C330="時間",ROUND(N(D330)/IFERROR(INDEX(名簿!$E$7:$E$36,MATCH(B330,名簿!$A$7:$A$36,0)),8),3),IF(C330="半日",0.5,1)))</f>
        <v>0</v>
      </c>
      <c r="F330" s="6"/>
      <c r="G330" s="19" t="str">
        <f>IF(OR(A330="",B330="",B330&lt;&gt;管理簿!$B$4),"",COUNTIF($B$7:B330,管理簿!$B$4))</f>
        <v/>
      </c>
    </row>
    <row r="331" spans="1:7" ht="17.25" x14ac:dyDescent="0.25">
      <c r="A331" s="14"/>
      <c r="B331" s="6"/>
      <c r="C331" s="16"/>
      <c r="D331" s="16"/>
      <c r="E331" s="18">
        <f>IF(OR(A331="",B331=""),0,IF(C331="時間",ROUND(N(D331)/IFERROR(INDEX(名簿!$E$7:$E$36,MATCH(B331,名簿!$A$7:$A$36,0)),8),3),IF(C331="半日",0.5,1)))</f>
        <v>0</v>
      </c>
      <c r="F331" s="6"/>
      <c r="G331" s="19" t="str">
        <f>IF(OR(A331="",B331="",B331&lt;&gt;管理簿!$B$4),"",COUNTIF($B$7:B331,管理簿!$B$4))</f>
        <v/>
      </c>
    </row>
    <row r="332" spans="1:7" ht="17.25" x14ac:dyDescent="0.25">
      <c r="A332" s="14"/>
      <c r="B332" s="6"/>
      <c r="C332" s="16"/>
      <c r="D332" s="16"/>
      <c r="E332" s="18">
        <f>IF(OR(A332="",B332=""),0,IF(C332="時間",ROUND(N(D332)/IFERROR(INDEX(名簿!$E$7:$E$36,MATCH(B332,名簿!$A$7:$A$36,0)),8),3),IF(C332="半日",0.5,1)))</f>
        <v>0</v>
      </c>
      <c r="F332" s="6"/>
      <c r="G332" s="19" t="str">
        <f>IF(OR(A332="",B332="",B332&lt;&gt;管理簿!$B$4),"",COUNTIF($B$7:B332,管理簿!$B$4))</f>
        <v/>
      </c>
    </row>
    <row r="333" spans="1:7" ht="17.25" x14ac:dyDescent="0.25">
      <c r="A333" s="14"/>
      <c r="B333" s="6"/>
      <c r="C333" s="16"/>
      <c r="D333" s="16"/>
      <c r="E333" s="18">
        <f>IF(OR(A333="",B333=""),0,IF(C333="時間",ROUND(N(D333)/IFERROR(INDEX(名簿!$E$7:$E$36,MATCH(B333,名簿!$A$7:$A$36,0)),8),3),IF(C333="半日",0.5,1)))</f>
        <v>0</v>
      </c>
      <c r="F333" s="6"/>
      <c r="G333" s="19" t="str">
        <f>IF(OR(A333="",B333="",B333&lt;&gt;管理簿!$B$4),"",COUNTIF($B$7:B333,管理簿!$B$4))</f>
        <v/>
      </c>
    </row>
    <row r="334" spans="1:7" ht="17.25" x14ac:dyDescent="0.25">
      <c r="A334" s="14"/>
      <c r="B334" s="6"/>
      <c r="C334" s="16"/>
      <c r="D334" s="16"/>
      <c r="E334" s="18">
        <f>IF(OR(A334="",B334=""),0,IF(C334="時間",ROUND(N(D334)/IFERROR(INDEX(名簿!$E$7:$E$36,MATCH(B334,名簿!$A$7:$A$36,0)),8),3),IF(C334="半日",0.5,1)))</f>
        <v>0</v>
      </c>
      <c r="F334" s="6"/>
      <c r="G334" s="19" t="str">
        <f>IF(OR(A334="",B334="",B334&lt;&gt;管理簿!$B$4),"",COUNTIF($B$7:B334,管理簿!$B$4))</f>
        <v/>
      </c>
    </row>
    <row r="335" spans="1:7" ht="17.25" x14ac:dyDescent="0.25">
      <c r="A335" s="14"/>
      <c r="B335" s="6"/>
      <c r="C335" s="16"/>
      <c r="D335" s="16"/>
      <c r="E335" s="18">
        <f>IF(OR(A335="",B335=""),0,IF(C335="時間",ROUND(N(D335)/IFERROR(INDEX(名簿!$E$7:$E$36,MATCH(B335,名簿!$A$7:$A$36,0)),8),3),IF(C335="半日",0.5,1)))</f>
        <v>0</v>
      </c>
      <c r="F335" s="6"/>
      <c r="G335" s="19" t="str">
        <f>IF(OR(A335="",B335="",B335&lt;&gt;管理簿!$B$4),"",COUNTIF($B$7:B335,管理簿!$B$4))</f>
        <v/>
      </c>
    </row>
    <row r="336" spans="1:7" ht="17.25" x14ac:dyDescent="0.25">
      <c r="A336" s="14"/>
      <c r="B336" s="6"/>
      <c r="C336" s="16"/>
      <c r="D336" s="16"/>
      <c r="E336" s="18">
        <f>IF(OR(A336="",B336=""),0,IF(C336="時間",ROUND(N(D336)/IFERROR(INDEX(名簿!$E$7:$E$36,MATCH(B336,名簿!$A$7:$A$36,0)),8),3),IF(C336="半日",0.5,1)))</f>
        <v>0</v>
      </c>
      <c r="F336" s="6"/>
      <c r="G336" s="19" t="str">
        <f>IF(OR(A336="",B336="",B336&lt;&gt;管理簿!$B$4),"",COUNTIF($B$7:B336,管理簿!$B$4))</f>
        <v/>
      </c>
    </row>
    <row r="337" spans="1:7" ht="17.25" x14ac:dyDescent="0.25">
      <c r="A337" s="14"/>
      <c r="B337" s="6"/>
      <c r="C337" s="16"/>
      <c r="D337" s="16"/>
      <c r="E337" s="18">
        <f>IF(OR(A337="",B337=""),0,IF(C337="時間",ROUND(N(D337)/IFERROR(INDEX(名簿!$E$7:$E$36,MATCH(B337,名簿!$A$7:$A$36,0)),8),3),IF(C337="半日",0.5,1)))</f>
        <v>0</v>
      </c>
      <c r="F337" s="6"/>
      <c r="G337" s="19" t="str">
        <f>IF(OR(A337="",B337="",B337&lt;&gt;管理簿!$B$4),"",COUNTIF($B$7:B337,管理簿!$B$4))</f>
        <v/>
      </c>
    </row>
    <row r="338" spans="1:7" ht="17.25" x14ac:dyDescent="0.25">
      <c r="A338" s="14"/>
      <c r="B338" s="6"/>
      <c r="C338" s="16"/>
      <c r="D338" s="16"/>
      <c r="E338" s="18">
        <f>IF(OR(A338="",B338=""),0,IF(C338="時間",ROUND(N(D338)/IFERROR(INDEX(名簿!$E$7:$E$36,MATCH(B338,名簿!$A$7:$A$36,0)),8),3),IF(C338="半日",0.5,1)))</f>
        <v>0</v>
      </c>
      <c r="F338" s="6"/>
      <c r="G338" s="19" t="str">
        <f>IF(OR(A338="",B338="",B338&lt;&gt;管理簿!$B$4),"",COUNTIF($B$7:B338,管理簿!$B$4))</f>
        <v/>
      </c>
    </row>
    <row r="339" spans="1:7" ht="17.25" x14ac:dyDescent="0.25">
      <c r="A339" s="14"/>
      <c r="B339" s="6"/>
      <c r="C339" s="16"/>
      <c r="D339" s="16"/>
      <c r="E339" s="18">
        <f>IF(OR(A339="",B339=""),0,IF(C339="時間",ROUND(N(D339)/IFERROR(INDEX(名簿!$E$7:$E$36,MATCH(B339,名簿!$A$7:$A$36,0)),8),3),IF(C339="半日",0.5,1)))</f>
        <v>0</v>
      </c>
      <c r="F339" s="6"/>
      <c r="G339" s="19" t="str">
        <f>IF(OR(A339="",B339="",B339&lt;&gt;管理簿!$B$4),"",COUNTIF($B$7:B339,管理簿!$B$4))</f>
        <v/>
      </c>
    </row>
    <row r="340" spans="1:7" ht="17.25" x14ac:dyDescent="0.25">
      <c r="A340" s="14"/>
      <c r="B340" s="6"/>
      <c r="C340" s="16"/>
      <c r="D340" s="16"/>
      <c r="E340" s="18">
        <f>IF(OR(A340="",B340=""),0,IF(C340="時間",ROUND(N(D340)/IFERROR(INDEX(名簿!$E$7:$E$36,MATCH(B340,名簿!$A$7:$A$36,0)),8),3),IF(C340="半日",0.5,1)))</f>
        <v>0</v>
      </c>
      <c r="F340" s="6"/>
      <c r="G340" s="19" t="str">
        <f>IF(OR(A340="",B340="",B340&lt;&gt;管理簿!$B$4),"",COUNTIF($B$7:B340,管理簿!$B$4))</f>
        <v/>
      </c>
    </row>
    <row r="341" spans="1:7" ht="17.25" x14ac:dyDescent="0.25">
      <c r="A341" s="14"/>
      <c r="B341" s="6"/>
      <c r="C341" s="16"/>
      <c r="D341" s="16"/>
      <c r="E341" s="18">
        <f>IF(OR(A341="",B341=""),0,IF(C341="時間",ROUND(N(D341)/IFERROR(INDEX(名簿!$E$7:$E$36,MATCH(B341,名簿!$A$7:$A$36,0)),8),3),IF(C341="半日",0.5,1)))</f>
        <v>0</v>
      </c>
      <c r="F341" s="6"/>
      <c r="G341" s="19" t="str">
        <f>IF(OR(A341="",B341="",B341&lt;&gt;管理簿!$B$4),"",COUNTIF($B$7:B341,管理簿!$B$4))</f>
        <v/>
      </c>
    </row>
    <row r="342" spans="1:7" ht="17.25" x14ac:dyDescent="0.25">
      <c r="A342" s="14"/>
      <c r="B342" s="6"/>
      <c r="C342" s="16"/>
      <c r="D342" s="16"/>
      <c r="E342" s="18">
        <f>IF(OR(A342="",B342=""),0,IF(C342="時間",ROUND(N(D342)/IFERROR(INDEX(名簿!$E$7:$E$36,MATCH(B342,名簿!$A$7:$A$36,0)),8),3),IF(C342="半日",0.5,1)))</f>
        <v>0</v>
      </c>
      <c r="F342" s="6"/>
      <c r="G342" s="19" t="str">
        <f>IF(OR(A342="",B342="",B342&lt;&gt;管理簿!$B$4),"",COUNTIF($B$7:B342,管理簿!$B$4))</f>
        <v/>
      </c>
    </row>
    <row r="343" spans="1:7" ht="17.25" x14ac:dyDescent="0.25">
      <c r="A343" s="14"/>
      <c r="B343" s="6"/>
      <c r="C343" s="16"/>
      <c r="D343" s="16"/>
      <c r="E343" s="18">
        <f>IF(OR(A343="",B343=""),0,IF(C343="時間",ROUND(N(D343)/IFERROR(INDEX(名簿!$E$7:$E$36,MATCH(B343,名簿!$A$7:$A$36,0)),8),3),IF(C343="半日",0.5,1)))</f>
        <v>0</v>
      </c>
      <c r="F343" s="6"/>
      <c r="G343" s="19" t="str">
        <f>IF(OR(A343="",B343="",B343&lt;&gt;管理簿!$B$4),"",COUNTIF($B$7:B343,管理簿!$B$4))</f>
        <v/>
      </c>
    </row>
    <row r="344" spans="1:7" ht="17.25" x14ac:dyDescent="0.25">
      <c r="A344" s="14"/>
      <c r="B344" s="6"/>
      <c r="C344" s="16"/>
      <c r="D344" s="16"/>
      <c r="E344" s="18">
        <f>IF(OR(A344="",B344=""),0,IF(C344="時間",ROUND(N(D344)/IFERROR(INDEX(名簿!$E$7:$E$36,MATCH(B344,名簿!$A$7:$A$36,0)),8),3),IF(C344="半日",0.5,1)))</f>
        <v>0</v>
      </c>
      <c r="F344" s="6"/>
      <c r="G344" s="19" t="str">
        <f>IF(OR(A344="",B344="",B344&lt;&gt;管理簿!$B$4),"",COUNTIF($B$7:B344,管理簿!$B$4))</f>
        <v/>
      </c>
    </row>
    <row r="345" spans="1:7" ht="17.25" x14ac:dyDescent="0.25">
      <c r="A345" s="14"/>
      <c r="B345" s="6"/>
      <c r="C345" s="16"/>
      <c r="D345" s="16"/>
      <c r="E345" s="18">
        <f>IF(OR(A345="",B345=""),0,IF(C345="時間",ROUND(N(D345)/IFERROR(INDEX(名簿!$E$7:$E$36,MATCH(B345,名簿!$A$7:$A$36,0)),8),3),IF(C345="半日",0.5,1)))</f>
        <v>0</v>
      </c>
      <c r="F345" s="6"/>
      <c r="G345" s="19" t="str">
        <f>IF(OR(A345="",B345="",B345&lt;&gt;管理簿!$B$4),"",COUNTIF($B$7:B345,管理簿!$B$4))</f>
        <v/>
      </c>
    </row>
    <row r="346" spans="1:7" ht="17.25" x14ac:dyDescent="0.25">
      <c r="A346" s="14"/>
      <c r="B346" s="6"/>
      <c r="C346" s="16"/>
      <c r="D346" s="16"/>
      <c r="E346" s="18">
        <f>IF(OR(A346="",B346=""),0,IF(C346="時間",ROUND(N(D346)/IFERROR(INDEX(名簿!$E$7:$E$36,MATCH(B346,名簿!$A$7:$A$36,0)),8),3),IF(C346="半日",0.5,1)))</f>
        <v>0</v>
      </c>
      <c r="F346" s="6"/>
      <c r="G346" s="19" t="str">
        <f>IF(OR(A346="",B346="",B346&lt;&gt;管理簿!$B$4),"",COUNTIF($B$7:B346,管理簿!$B$4))</f>
        <v/>
      </c>
    </row>
    <row r="347" spans="1:7" ht="17.25" x14ac:dyDescent="0.25">
      <c r="A347" s="14"/>
      <c r="B347" s="6"/>
      <c r="C347" s="16"/>
      <c r="D347" s="16"/>
      <c r="E347" s="18">
        <f>IF(OR(A347="",B347=""),0,IF(C347="時間",ROUND(N(D347)/IFERROR(INDEX(名簿!$E$7:$E$36,MATCH(B347,名簿!$A$7:$A$36,0)),8),3),IF(C347="半日",0.5,1)))</f>
        <v>0</v>
      </c>
      <c r="F347" s="6"/>
      <c r="G347" s="19" t="str">
        <f>IF(OR(A347="",B347="",B347&lt;&gt;管理簿!$B$4),"",COUNTIF($B$7:B347,管理簿!$B$4))</f>
        <v/>
      </c>
    </row>
    <row r="348" spans="1:7" ht="17.25" x14ac:dyDescent="0.25">
      <c r="A348" s="14"/>
      <c r="B348" s="6"/>
      <c r="C348" s="16"/>
      <c r="D348" s="16"/>
      <c r="E348" s="18">
        <f>IF(OR(A348="",B348=""),0,IF(C348="時間",ROUND(N(D348)/IFERROR(INDEX(名簿!$E$7:$E$36,MATCH(B348,名簿!$A$7:$A$36,0)),8),3),IF(C348="半日",0.5,1)))</f>
        <v>0</v>
      </c>
      <c r="F348" s="6"/>
      <c r="G348" s="19" t="str">
        <f>IF(OR(A348="",B348="",B348&lt;&gt;管理簿!$B$4),"",COUNTIF($B$7:B348,管理簿!$B$4))</f>
        <v/>
      </c>
    </row>
    <row r="349" spans="1:7" ht="17.25" x14ac:dyDescent="0.25">
      <c r="A349" s="14"/>
      <c r="B349" s="6"/>
      <c r="C349" s="16"/>
      <c r="D349" s="16"/>
      <c r="E349" s="18">
        <f>IF(OR(A349="",B349=""),0,IF(C349="時間",ROUND(N(D349)/IFERROR(INDEX(名簿!$E$7:$E$36,MATCH(B349,名簿!$A$7:$A$36,0)),8),3),IF(C349="半日",0.5,1)))</f>
        <v>0</v>
      </c>
      <c r="F349" s="6"/>
      <c r="G349" s="19" t="str">
        <f>IF(OR(A349="",B349="",B349&lt;&gt;管理簿!$B$4),"",COUNTIF($B$7:B349,管理簿!$B$4))</f>
        <v/>
      </c>
    </row>
    <row r="350" spans="1:7" ht="17.25" x14ac:dyDescent="0.25">
      <c r="A350" s="14"/>
      <c r="B350" s="6"/>
      <c r="C350" s="16"/>
      <c r="D350" s="16"/>
      <c r="E350" s="18">
        <f>IF(OR(A350="",B350=""),0,IF(C350="時間",ROUND(N(D350)/IFERROR(INDEX(名簿!$E$7:$E$36,MATCH(B350,名簿!$A$7:$A$36,0)),8),3),IF(C350="半日",0.5,1)))</f>
        <v>0</v>
      </c>
      <c r="F350" s="6"/>
      <c r="G350" s="19" t="str">
        <f>IF(OR(A350="",B350="",B350&lt;&gt;管理簿!$B$4),"",COUNTIF($B$7:B350,管理簿!$B$4))</f>
        <v/>
      </c>
    </row>
    <row r="351" spans="1:7" ht="17.25" x14ac:dyDescent="0.25">
      <c r="A351" s="14"/>
      <c r="B351" s="6"/>
      <c r="C351" s="16"/>
      <c r="D351" s="16"/>
      <c r="E351" s="18">
        <f>IF(OR(A351="",B351=""),0,IF(C351="時間",ROUND(N(D351)/IFERROR(INDEX(名簿!$E$7:$E$36,MATCH(B351,名簿!$A$7:$A$36,0)),8),3),IF(C351="半日",0.5,1)))</f>
        <v>0</v>
      </c>
      <c r="F351" s="6"/>
      <c r="G351" s="19" t="str">
        <f>IF(OR(A351="",B351="",B351&lt;&gt;管理簿!$B$4),"",COUNTIF($B$7:B351,管理簿!$B$4))</f>
        <v/>
      </c>
    </row>
    <row r="352" spans="1:7" ht="17.25" x14ac:dyDescent="0.25">
      <c r="A352" s="14"/>
      <c r="B352" s="6"/>
      <c r="C352" s="16"/>
      <c r="D352" s="16"/>
      <c r="E352" s="18">
        <f>IF(OR(A352="",B352=""),0,IF(C352="時間",ROUND(N(D352)/IFERROR(INDEX(名簿!$E$7:$E$36,MATCH(B352,名簿!$A$7:$A$36,0)),8),3),IF(C352="半日",0.5,1)))</f>
        <v>0</v>
      </c>
      <c r="F352" s="6"/>
      <c r="G352" s="19" t="str">
        <f>IF(OR(A352="",B352="",B352&lt;&gt;管理簿!$B$4),"",COUNTIF($B$7:B352,管理簿!$B$4))</f>
        <v/>
      </c>
    </row>
    <row r="353" spans="1:7" ht="17.25" x14ac:dyDescent="0.25">
      <c r="A353" s="14"/>
      <c r="B353" s="6"/>
      <c r="C353" s="16"/>
      <c r="D353" s="16"/>
      <c r="E353" s="18">
        <f>IF(OR(A353="",B353=""),0,IF(C353="時間",ROUND(N(D353)/IFERROR(INDEX(名簿!$E$7:$E$36,MATCH(B353,名簿!$A$7:$A$36,0)),8),3),IF(C353="半日",0.5,1)))</f>
        <v>0</v>
      </c>
      <c r="F353" s="6"/>
      <c r="G353" s="19" t="str">
        <f>IF(OR(A353="",B353="",B353&lt;&gt;管理簿!$B$4),"",COUNTIF($B$7:B353,管理簿!$B$4))</f>
        <v/>
      </c>
    </row>
    <row r="354" spans="1:7" ht="17.25" x14ac:dyDescent="0.25">
      <c r="A354" s="14"/>
      <c r="B354" s="6"/>
      <c r="C354" s="16"/>
      <c r="D354" s="16"/>
      <c r="E354" s="18">
        <f>IF(OR(A354="",B354=""),0,IF(C354="時間",ROUND(N(D354)/IFERROR(INDEX(名簿!$E$7:$E$36,MATCH(B354,名簿!$A$7:$A$36,0)),8),3),IF(C354="半日",0.5,1)))</f>
        <v>0</v>
      </c>
      <c r="F354" s="6"/>
      <c r="G354" s="19" t="str">
        <f>IF(OR(A354="",B354="",B354&lt;&gt;管理簿!$B$4),"",COUNTIF($B$7:B354,管理簿!$B$4))</f>
        <v/>
      </c>
    </row>
    <row r="355" spans="1:7" ht="17.25" x14ac:dyDescent="0.25">
      <c r="A355" s="14"/>
      <c r="B355" s="6"/>
      <c r="C355" s="16"/>
      <c r="D355" s="16"/>
      <c r="E355" s="18">
        <f>IF(OR(A355="",B355=""),0,IF(C355="時間",ROUND(N(D355)/IFERROR(INDEX(名簿!$E$7:$E$36,MATCH(B355,名簿!$A$7:$A$36,0)),8),3),IF(C355="半日",0.5,1)))</f>
        <v>0</v>
      </c>
      <c r="F355" s="6"/>
      <c r="G355" s="19" t="str">
        <f>IF(OR(A355="",B355="",B355&lt;&gt;管理簿!$B$4),"",COUNTIF($B$7:B355,管理簿!$B$4))</f>
        <v/>
      </c>
    </row>
    <row r="356" spans="1:7" ht="17.25" x14ac:dyDescent="0.25">
      <c r="A356" s="14"/>
      <c r="B356" s="6"/>
      <c r="C356" s="16"/>
      <c r="D356" s="16"/>
      <c r="E356" s="18">
        <f>IF(OR(A356="",B356=""),0,IF(C356="時間",ROUND(N(D356)/IFERROR(INDEX(名簿!$E$7:$E$36,MATCH(B356,名簿!$A$7:$A$36,0)),8),3),IF(C356="半日",0.5,1)))</f>
        <v>0</v>
      </c>
      <c r="F356" s="6"/>
      <c r="G356" s="19" t="str">
        <f>IF(OR(A356="",B356="",B356&lt;&gt;管理簿!$B$4),"",COUNTIF($B$7:B356,管理簿!$B$4))</f>
        <v/>
      </c>
    </row>
    <row r="357" spans="1:7" ht="17.25" x14ac:dyDescent="0.25">
      <c r="A357" s="14"/>
      <c r="B357" s="6"/>
      <c r="C357" s="16"/>
      <c r="D357" s="16"/>
      <c r="E357" s="18">
        <f>IF(OR(A357="",B357=""),0,IF(C357="時間",ROUND(N(D357)/IFERROR(INDEX(名簿!$E$7:$E$36,MATCH(B357,名簿!$A$7:$A$36,0)),8),3),IF(C357="半日",0.5,1)))</f>
        <v>0</v>
      </c>
      <c r="F357" s="6"/>
      <c r="G357" s="19" t="str">
        <f>IF(OR(A357="",B357="",B357&lt;&gt;管理簿!$B$4),"",COUNTIF($B$7:B357,管理簿!$B$4))</f>
        <v/>
      </c>
    </row>
    <row r="358" spans="1:7" ht="17.25" x14ac:dyDescent="0.25">
      <c r="A358" s="14"/>
      <c r="B358" s="6"/>
      <c r="C358" s="16"/>
      <c r="D358" s="16"/>
      <c r="E358" s="18">
        <f>IF(OR(A358="",B358=""),0,IF(C358="時間",ROUND(N(D358)/IFERROR(INDEX(名簿!$E$7:$E$36,MATCH(B358,名簿!$A$7:$A$36,0)),8),3),IF(C358="半日",0.5,1)))</f>
        <v>0</v>
      </c>
      <c r="F358" s="6"/>
      <c r="G358" s="19" t="str">
        <f>IF(OR(A358="",B358="",B358&lt;&gt;管理簿!$B$4),"",COUNTIF($B$7:B358,管理簿!$B$4))</f>
        <v/>
      </c>
    </row>
    <row r="359" spans="1:7" ht="17.25" x14ac:dyDescent="0.25">
      <c r="A359" s="14"/>
      <c r="B359" s="6"/>
      <c r="C359" s="16"/>
      <c r="D359" s="16"/>
      <c r="E359" s="18">
        <f>IF(OR(A359="",B359=""),0,IF(C359="時間",ROUND(N(D359)/IFERROR(INDEX(名簿!$E$7:$E$36,MATCH(B359,名簿!$A$7:$A$36,0)),8),3),IF(C359="半日",0.5,1)))</f>
        <v>0</v>
      </c>
      <c r="F359" s="6"/>
      <c r="G359" s="19" t="str">
        <f>IF(OR(A359="",B359="",B359&lt;&gt;管理簿!$B$4),"",COUNTIF($B$7:B359,管理簿!$B$4))</f>
        <v/>
      </c>
    </row>
    <row r="360" spans="1:7" ht="17.25" x14ac:dyDescent="0.25">
      <c r="A360" s="14"/>
      <c r="B360" s="6"/>
      <c r="C360" s="16"/>
      <c r="D360" s="16"/>
      <c r="E360" s="18">
        <f>IF(OR(A360="",B360=""),0,IF(C360="時間",ROUND(N(D360)/IFERROR(INDEX(名簿!$E$7:$E$36,MATCH(B360,名簿!$A$7:$A$36,0)),8),3),IF(C360="半日",0.5,1)))</f>
        <v>0</v>
      </c>
      <c r="F360" s="6"/>
      <c r="G360" s="19" t="str">
        <f>IF(OR(A360="",B360="",B360&lt;&gt;管理簿!$B$4),"",COUNTIF($B$7:B360,管理簿!$B$4))</f>
        <v/>
      </c>
    </row>
    <row r="361" spans="1:7" ht="17.25" x14ac:dyDescent="0.25">
      <c r="A361" s="14"/>
      <c r="B361" s="6"/>
      <c r="C361" s="16"/>
      <c r="D361" s="16"/>
      <c r="E361" s="18">
        <f>IF(OR(A361="",B361=""),0,IF(C361="時間",ROUND(N(D361)/IFERROR(INDEX(名簿!$E$7:$E$36,MATCH(B361,名簿!$A$7:$A$36,0)),8),3),IF(C361="半日",0.5,1)))</f>
        <v>0</v>
      </c>
      <c r="F361" s="6"/>
      <c r="G361" s="19" t="str">
        <f>IF(OR(A361="",B361="",B361&lt;&gt;管理簿!$B$4),"",COUNTIF($B$7:B361,管理簿!$B$4))</f>
        <v/>
      </c>
    </row>
    <row r="362" spans="1:7" ht="17.25" x14ac:dyDescent="0.25">
      <c r="A362" s="14"/>
      <c r="B362" s="6"/>
      <c r="C362" s="16"/>
      <c r="D362" s="16"/>
      <c r="E362" s="18">
        <f>IF(OR(A362="",B362=""),0,IF(C362="時間",ROUND(N(D362)/IFERROR(INDEX(名簿!$E$7:$E$36,MATCH(B362,名簿!$A$7:$A$36,0)),8),3),IF(C362="半日",0.5,1)))</f>
        <v>0</v>
      </c>
      <c r="F362" s="6"/>
      <c r="G362" s="19" t="str">
        <f>IF(OR(A362="",B362="",B362&lt;&gt;管理簿!$B$4),"",COUNTIF($B$7:B362,管理簿!$B$4))</f>
        <v/>
      </c>
    </row>
    <row r="363" spans="1:7" ht="17.25" x14ac:dyDescent="0.25">
      <c r="A363" s="14"/>
      <c r="B363" s="6"/>
      <c r="C363" s="16"/>
      <c r="D363" s="16"/>
      <c r="E363" s="18">
        <f>IF(OR(A363="",B363=""),0,IF(C363="時間",ROUND(N(D363)/IFERROR(INDEX(名簿!$E$7:$E$36,MATCH(B363,名簿!$A$7:$A$36,0)),8),3),IF(C363="半日",0.5,1)))</f>
        <v>0</v>
      </c>
      <c r="F363" s="6"/>
      <c r="G363" s="19" t="str">
        <f>IF(OR(A363="",B363="",B363&lt;&gt;管理簿!$B$4),"",COUNTIF($B$7:B363,管理簿!$B$4))</f>
        <v/>
      </c>
    </row>
    <row r="364" spans="1:7" ht="17.25" x14ac:dyDescent="0.25">
      <c r="A364" s="14"/>
      <c r="B364" s="6"/>
      <c r="C364" s="16"/>
      <c r="D364" s="16"/>
      <c r="E364" s="18">
        <f>IF(OR(A364="",B364=""),0,IF(C364="時間",ROUND(N(D364)/IFERROR(INDEX(名簿!$E$7:$E$36,MATCH(B364,名簿!$A$7:$A$36,0)),8),3),IF(C364="半日",0.5,1)))</f>
        <v>0</v>
      </c>
      <c r="F364" s="6"/>
      <c r="G364" s="19" t="str">
        <f>IF(OR(A364="",B364="",B364&lt;&gt;管理簿!$B$4),"",COUNTIF($B$7:B364,管理簿!$B$4))</f>
        <v/>
      </c>
    </row>
    <row r="365" spans="1:7" ht="17.25" x14ac:dyDescent="0.25">
      <c r="A365" s="14"/>
      <c r="B365" s="6"/>
      <c r="C365" s="16"/>
      <c r="D365" s="16"/>
      <c r="E365" s="18">
        <f>IF(OR(A365="",B365=""),0,IF(C365="時間",ROUND(N(D365)/IFERROR(INDEX(名簿!$E$7:$E$36,MATCH(B365,名簿!$A$7:$A$36,0)),8),3),IF(C365="半日",0.5,1)))</f>
        <v>0</v>
      </c>
      <c r="F365" s="6"/>
      <c r="G365" s="19" t="str">
        <f>IF(OR(A365="",B365="",B365&lt;&gt;管理簿!$B$4),"",COUNTIF($B$7:B365,管理簿!$B$4))</f>
        <v/>
      </c>
    </row>
    <row r="366" spans="1:7" ht="17.25" x14ac:dyDescent="0.25">
      <c r="A366" s="14"/>
      <c r="B366" s="6"/>
      <c r="C366" s="16"/>
      <c r="D366" s="16"/>
      <c r="E366" s="18">
        <f>IF(OR(A366="",B366=""),0,IF(C366="時間",ROUND(N(D366)/IFERROR(INDEX(名簿!$E$7:$E$36,MATCH(B366,名簿!$A$7:$A$36,0)),8),3),IF(C366="半日",0.5,1)))</f>
        <v>0</v>
      </c>
      <c r="F366" s="6"/>
      <c r="G366" s="19" t="str">
        <f>IF(OR(A366="",B366="",B366&lt;&gt;管理簿!$B$4),"",COUNTIF($B$7:B366,管理簿!$B$4))</f>
        <v/>
      </c>
    </row>
    <row r="367" spans="1:7" ht="17.25" x14ac:dyDescent="0.25">
      <c r="A367" s="14"/>
      <c r="B367" s="6"/>
      <c r="C367" s="16"/>
      <c r="D367" s="16"/>
      <c r="E367" s="18">
        <f>IF(OR(A367="",B367=""),0,IF(C367="時間",ROUND(N(D367)/IFERROR(INDEX(名簿!$E$7:$E$36,MATCH(B367,名簿!$A$7:$A$36,0)),8),3),IF(C367="半日",0.5,1)))</f>
        <v>0</v>
      </c>
      <c r="F367" s="6"/>
      <c r="G367" s="19" t="str">
        <f>IF(OR(A367="",B367="",B367&lt;&gt;管理簿!$B$4),"",COUNTIF($B$7:B367,管理簿!$B$4))</f>
        <v/>
      </c>
    </row>
    <row r="368" spans="1:7" ht="17.25" x14ac:dyDescent="0.25">
      <c r="A368" s="14"/>
      <c r="B368" s="6"/>
      <c r="C368" s="16"/>
      <c r="D368" s="16"/>
      <c r="E368" s="18">
        <f>IF(OR(A368="",B368=""),0,IF(C368="時間",ROUND(N(D368)/IFERROR(INDEX(名簿!$E$7:$E$36,MATCH(B368,名簿!$A$7:$A$36,0)),8),3),IF(C368="半日",0.5,1)))</f>
        <v>0</v>
      </c>
      <c r="F368" s="6"/>
      <c r="G368" s="19" t="str">
        <f>IF(OR(A368="",B368="",B368&lt;&gt;管理簿!$B$4),"",COUNTIF($B$7:B368,管理簿!$B$4))</f>
        <v/>
      </c>
    </row>
    <row r="369" spans="1:7" ht="17.25" x14ac:dyDescent="0.25">
      <c r="A369" s="14"/>
      <c r="B369" s="6"/>
      <c r="C369" s="16"/>
      <c r="D369" s="16"/>
      <c r="E369" s="18">
        <f>IF(OR(A369="",B369=""),0,IF(C369="時間",ROUND(N(D369)/IFERROR(INDEX(名簿!$E$7:$E$36,MATCH(B369,名簿!$A$7:$A$36,0)),8),3),IF(C369="半日",0.5,1)))</f>
        <v>0</v>
      </c>
      <c r="F369" s="6"/>
      <c r="G369" s="19" t="str">
        <f>IF(OR(A369="",B369="",B369&lt;&gt;管理簿!$B$4),"",COUNTIF($B$7:B369,管理簿!$B$4))</f>
        <v/>
      </c>
    </row>
    <row r="370" spans="1:7" ht="17.25" x14ac:dyDescent="0.25">
      <c r="A370" s="14"/>
      <c r="B370" s="6"/>
      <c r="C370" s="16"/>
      <c r="D370" s="16"/>
      <c r="E370" s="18">
        <f>IF(OR(A370="",B370=""),0,IF(C370="時間",ROUND(N(D370)/IFERROR(INDEX(名簿!$E$7:$E$36,MATCH(B370,名簿!$A$7:$A$36,0)),8),3),IF(C370="半日",0.5,1)))</f>
        <v>0</v>
      </c>
      <c r="F370" s="6"/>
      <c r="G370" s="19" t="str">
        <f>IF(OR(A370="",B370="",B370&lt;&gt;管理簿!$B$4),"",COUNTIF($B$7:B370,管理簿!$B$4))</f>
        <v/>
      </c>
    </row>
    <row r="371" spans="1:7" ht="17.25" x14ac:dyDescent="0.25">
      <c r="A371" s="14"/>
      <c r="B371" s="6"/>
      <c r="C371" s="16"/>
      <c r="D371" s="16"/>
      <c r="E371" s="18">
        <f>IF(OR(A371="",B371=""),0,IF(C371="時間",ROUND(N(D371)/IFERROR(INDEX(名簿!$E$7:$E$36,MATCH(B371,名簿!$A$7:$A$36,0)),8),3),IF(C371="半日",0.5,1)))</f>
        <v>0</v>
      </c>
      <c r="F371" s="6"/>
      <c r="G371" s="19" t="str">
        <f>IF(OR(A371="",B371="",B371&lt;&gt;管理簿!$B$4),"",COUNTIF($B$7:B371,管理簿!$B$4))</f>
        <v/>
      </c>
    </row>
    <row r="372" spans="1:7" ht="17.25" x14ac:dyDescent="0.25">
      <c r="A372" s="14"/>
      <c r="B372" s="6"/>
      <c r="C372" s="16"/>
      <c r="D372" s="16"/>
      <c r="E372" s="18">
        <f>IF(OR(A372="",B372=""),0,IF(C372="時間",ROUND(N(D372)/IFERROR(INDEX(名簿!$E$7:$E$36,MATCH(B372,名簿!$A$7:$A$36,0)),8),3),IF(C372="半日",0.5,1)))</f>
        <v>0</v>
      </c>
      <c r="F372" s="6"/>
      <c r="G372" s="19" t="str">
        <f>IF(OR(A372="",B372="",B372&lt;&gt;管理簿!$B$4),"",COUNTIF($B$7:B372,管理簿!$B$4))</f>
        <v/>
      </c>
    </row>
    <row r="373" spans="1:7" ht="17.25" x14ac:dyDescent="0.25">
      <c r="A373" s="14"/>
      <c r="B373" s="6"/>
      <c r="C373" s="16"/>
      <c r="D373" s="16"/>
      <c r="E373" s="18">
        <f>IF(OR(A373="",B373=""),0,IF(C373="時間",ROUND(N(D373)/IFERROR(INDEX(名簿!$E$7:$E$36,MATCH(B373,名簿!$A$7:$A$36,0)),8),3),IF(C373="半日",0.5,1)))</f>
        <v>0</v>
      </c>
      <c r="F373" s="6"/>
      <c r="G373" s="19" t="str">
        <f>IF(OR(A373="",B373="",B373&lt;&gt;管理簿!$B$4),"",COUNTIF($B$7:B373,管理簿!$B$4))</f>
        <v/>
      </c>
    </row>
    <row r="374" spans="1:7" ht="17.25" x14ac:dyDescent="0.25">
      <c r="A374" s="14"/>
      <c r="B374" s="6"/>
      <c r="C374" s="16"/>
      <c r="D374" s="16"/>
      <c r="E374" s="18">
        <f>IF(OR(A374="",B374=""),0,IF(C374="時間",ROUND(N(D374)/IFERROR(INDEX(名簿!$E$7:$E$36,MATCH(B374,名簿!$A$7:$A$36,0)),8),3),IF(C374="半日",0.5,1)))</f>
        <v>0</v>
      </c>
      <c r="F374" s="6"/>
      <c r="G374" s="19" t="str">
        <f>IF(OR(A374="",B374="",B374&lt;&gt;管理簿!$B$4),"",COUNTIF($B$7:B374,管理簿!$B$4))</f>
        <v/>
      </c>
    </row>
    <row r="375" spans="1:7" ht="17.25" x14ac:dyDescent="0.25">
      <c r="A375" s="14"/>
      <c r="B375" s="6"/>
      <c r="C375" s="16"/>
      <c r="D375" s="16"/>
      <c r="E375" s="18">
        <f>IF(OR(A375="",B375=""),0,IF(C375="時間",ROUND(N(D375)/IFERROR(INDEX(名簿!$E$7:$E$36,MATCH(B375,名簿!$A$7:$A$36,0)),8),3),IF(C375="半日",0.5,1)))</f>
        <v>0</v>
      </c>
      <c r="F375" s="6"/>
      <c r="G375" s="19" t="str">
        <f>IF(OR(A375="",B375="",B375&lt;&gt;管理簿!$B$4),"",COUNTIF($B$7:B375,管理簿!$B$4))</f>
        <v/>
      </c>
    </row>
    <row r="376" spans="1:7" ht="17.25" x14ac:dyDescent="0.25">
      <c r="A376" s="14"/>
      <c r="B376" s="6"/>
      <c r="C376" s="16"/>
      <c r="D376" s="16"/>
      <c r="E376" s="18">
        <f>IF(OR(A376="",B376=""),0,IF(C376="時間",ROUND(N(D376)/IFERROR(INDEX(名簿!$E$7:$E$36,MATCH(B376,名簿!$A$7:$A$36,0)),8),3),IF(C376="半日",0.5,1)))</f>
        <v>0</v>
      </c>
      <c r="F376" s="6"/>
      <c r="G376" s="19" t="str">
        <f>IF(OR(A376="",B376="",B376&lt;&gt;管理簿!$B$4),"",COUNTIF($B$7:B376,管理簿!$B$4))</f>
        <v/>
      </c>
    </row>
    <row r="377" spans="1:7" ht="17.25" x14ac:dyDescent="0.25">
      <c r="A377" s="14"/>
      <c r="B377" s="6"/>
      <c r="C377" s="16"/>
      <c r="D377" s="16"/>
      <c r="E377" s="18">
        <f>IF(OR(A377="",B377=""),0,IF(C377="時間",ROUND(N(D377)/IFERROR(INDEX(名簿!$E$7:$E$36,MATCH(B377,名簿!$A$7:$A$36,0)),8),3),IF(C377="半日",0.5,1)))</f>
        <v>0</v>
      </c>
      <c r="F377" s="6"/>
      <c r="G377" s="19" t="str">
        <f>IF(OR(A377="",B377="",B377&lt;&gt;管理簿!$B$4),"",COUNTIF($B$7:B377,管理簿!$B$4))</f>
        <v/>
      </c>
    </row>
    <row r="378" spans="1:7" ht="17.25" x14ac:dyDescent="0.25">
      <c r="A378" s="14"/>
      <c r="B378" s="6"/>
      <c r="C378" s="16"/>
      <c r="D378" s="16"/>
      <c r="E378" s="18">
        <f>IF(OR(A378="",B378=""),0,IF(C378="時間",ROUND(N(D378)/IFERROR(INDEX(名簿!$E$7:$E$36,MATCH(B378,名簿!$A$7:$A$36,0)),8),3),IF(C378="半日",0.5,1)))</f>
        <v>0</v>
      </c>
      <c r="F378" s="6"/>
      <c r="G378" s="19" t="str">
        <f>IF(OR(A378="",B378="",B378&lt;&gt;管理簿!$B$4),"",COUNTIF($B$7:B378,管理簿!$B$4))</f>
        <v/>
      </c>
    </row>
    <row r="379" spans="1:7" ht="17.25" x14ac:dyDescent="0.25">
      <c r="A379" s="14"/>
      <c r="B379" s="6"/>
      <c r="C379" s="16"/>
      <c r="D379" s="16"/>
      <c r="E379" s="18">
        <f>IF(OR(A379="",B379=""),0,IF(C379="時間",ROUND(N(D379)/IFERROR(INDEX(名簿!$E$7:$E$36,MATCH(B379,名簿!$A$7:$A$36,0)),8),3),IF(C379="半日",0.5,1)))</f>
        <v>0</v>
      </c>
      <c r="F379" s="6"/>
      <c r="G379" s="19" t="str">
        <f>IF(OR(A379="",B379="",B379&lt;&gt;管理簿!$B$4),"",COUNTIF($B$7:B379,管理簿!$B$4))</f>
        <v/>
      </c>
    </row>
    <row r="380" spans="1:7" ht="17.25" x14ac:dyDescent="0.25">
      <c r="A380" s="14"/>
      <c r="B380" s="6"/>
      <c r="C380" s="16"/>
      <c r="D380" s="16"/>
      <c r="E380" s="18">
        <f>IF(OR(A380="",B380=""),0,IF(C380="時間",ROUND(N(D380)/IFERROR(INDEX(名簿!$E$7:$E$36,MATCH(B380,名簿!$A$7:$A$36,0)),8),3),IF(C380="半日",0.5,1)))</f>
        <v>0</v>
      </c>
      <c r="F380" s="6"/>
      <c r="G380" s="19" t="str">
        <f>IF(OR(A380="",B380="",B380&lt;&gt;管理簿!$B$4),"",COUNTIF($B$7:B380,管理簿!$B$4))</f>
        <v/>
      </c>
    </row>
    <row r="381" spans="1:7" ht="17.25" x14ac:dyDescent="0.25">
      <c r="A381" s="14"/>
      <c r="B381" s="6"/>
      <c r="C381" s="16"/>
      <c r="D381" s="16"/>
      <c r="E381" s="18">
        <f>IF(OR(A381="",B381=""),0,IF(C381="時間",ROUND(N(D381)/IFERROR(INDEX(名簿!$E$7:$E$36,MATCH(B381,名簿!$A$7:$A$36,0)),8),3),IF(C381="半日",0.5,1)))</f>
        <v>0</v>
      </c>
      <c r="F381" s="6"/>
      <c r="G381" s="19" t="str">
        <f>IF(OR(A381="",B381="",B381&lt;&gt;管理簿!$B$4),"",COUNTIF($B$7:B381,管理簿!$B$4))</f>
        <v/>
      </c>
    </row>
    <row r="382" spans="1:7" ht="17.25" x14ac:dyDescent="0.25">
      <c r="A382" s="14"/>
      <c r="B382" s="6"/>
      <c r="C382" s="16"/>
      <c r="D382" s="16"/>
      <c r="E382" s="18">
        <f>IF(OR(A382="",B382=""),0,IF(C382="時間",ROUND(N(D382)/IFERROR(INDEX(名簿!$E$7:$E$36,MATCH(B382,名簿!$A$7:$A$36,0)),8),3),IF(C382="半日",0.5,1)))</f>
        <v>0</v>
      </c>
      <c r="F382" s="6"/>
      <c r="G382" s="19" t="str">
        <f>IF(OR(A382="",B382="",B382&lt;&gt;管理簿!$B$4),"",COUNTIF($B$7:B382,管理簿!$B$4))</f>
        <v/>
      </c>
    </row>
    <row r="383" spans="1:7" ht="17.25" x14ac:dyDescent="0.25">
      <c r="A383" s="14"/>
      <c r="B383" s="6"/>
      <c r="C383" s="16"/>
      <c r="D383" s="16"/>
      <c r="E383" s="18">
        <f>IF(OR(A383="",B383=""),0,IF(C383="時間",ROUND(N(D383)/IFERROR(INDEX(名簿!$E$7:$E$36,MATCH(B383,名簿!$A$7:$A$36,0)),8),3),IF(C383="半日",0.5,1)))</f>
        <v>0</v>
      </c>
      <c r="F383" s="6"/>
      <c r="G383" s="19" t="str">
        <f>IF(OR(A383="",B383="",B383&lt;&gt;管理簿!$B$4),"",COUNTIF($B$7:B383,管理簿!$B$4))</f>
        <v/>
      </c>
    </row>
    <row r="384" spans="1:7" ht="17.25" x14ac:dyDescent="0.25">
      <c r="A384" s="14"/>
      <c r="B384" s="6"/>
      <c r="C384" s="16"/>
      <c r="D384" s="16"/>
      <c r="E384" s="18">
        <f>IF(OR(A384="",B384=""),0,IF(C384="時間",ROUND(N(D384)/IFERROR(INDEX(名簿!$E$7:$E$36,MATCH(B384,名簿!$A$7:$A$36,0)),8),3),IF(C384="半日",0.5,1)))</f>
        <v>0</v>
      </c>
      <c r="F384" s="6"/>
      <c r="G384" s="19" t="str">
        <f>IF(OR(A384="",B384="",B384&lt;&gt;管理簿!$B$4),"",COUNTIF($B$7:B384,管理簿!$B$4))</f>
        <v/>
      </c>
    </row>
    <row r="385" spans="1:7" ht="17.25" x14ac:dyDescent="0.25">
      <c r="A385" s="14"/>
      <c r="B385" s="6"/>
      <c r="C385" s="16"/>
      <c r="D385" s="16"/>
      <c r="E385" s="18">
        <f>IF(OR(A385="",B385=""),0,IF(C385="時間",ROUND(N(D385)/IFERROR(INDEX(名簿!$E$7:$E$36,MATCH(B385,名簿!$A$7:$A$36,0)),8),3),IF(C385="半日",0.5,1)))</f>
        <v>0</v>
      </c>
      <c r="F385" s="6"/>
      <c r="G385" s="19" t="str">
        <f>IF(OR(A385="",B385="",B385&lt;&gt;管理簿!$B$4),"",COUNTIF($B$7:B385,管理簿!$B$4))</f>
        <v/>
      </c>
    </row>
    <row r="386" spans="1:7" ht="17.25" x14ac:dyDescent="0.25">
      <c r="A386" s="14"/>
      <c r="B386" s="6"/>
      <c r="C386" s="16"/>
      <c r="D386" s="16"/>
      <c r="E386" s="18">
        <f>IF(OR(A386="",B386=""),0,IF(C386="時間",ROUND(N(D386)/IFERROR(INDEX(名簿!$E$7:$E$36,MATCH(B386,名簿!$A$7:$A$36,0)),8),3),IF(C386="半日",0.5,1)))</f>
        <v>0</v>
      </c>
      <c r="F386" s="6"/>
      <c r="G386" s="19" t="str">
        <f>IF(OR(A386="",B386="",B386&lt;&gt;管理簿!$B$4),"",COUNTIF($B$7:B386,管理簿!$B$4))</f>
        <v/>
      </c>
    </row>
    <row r="387" spans="1:7" ht="17.25" x14ac:dyDescent="0.25">
      <c r="A387" s="14"/>
      <c r="B387" s="6"/>
      <c r="C387" s="16"/>
      <c r="D387" s="16"/>
      <c r="E387" s="18">
        <f>IF(OR(A387="",B387=""),0,IF(C387="時間",ROUND(N(D387)/IFERROR(INDEX(名簿!$E$7:$E$36,MATCH(B387,名簿!$A$7:$A$36,0)),8),3),IF(C387="半日",0.5,1)))</f>
        <v>0</v>
      </c>
      <c r="F387" s="6"/>
      <c r="G387" s="19" t="str">
        <f>IF(OR(A387="",B387="",B387&lt;&gt;管理簿!$B$4),"",COUNTIF($B$7:B387,管理簿!$B$4))</f>
        <v/>
      </c>
    </row>
    <row r="388" spans="1:7" ht="17.25" x14ac:dyDescent="0.25">
      <c r="A388" s="14"/>
      <c r="B388" s="6"/>
      <c r="C388" s="16"/>
      <c r="D388" s="16"/>
      <c r="E388" s="18">
        <f>IF(OR(A388="",B388=""),0,IF(C388="時間",ROUND(N(D388)/IFERROR(INDEX(名簿!$E$7:$E$36,MATCH(B388,名簿!$A$7:$A$36,0)),8),3),IF(C388="半日",0.5,1)))</f>
        <v>0</v>
      </c>
      <c r="F388" s="6"/>
      <c r="G388" s="19" t="str">
        <f>IF(OR(A388="",B388="",B388&lt;&gt;管理簿!$B$4),"",COUNTIF($B$7:B388,管理簿!$B$4))</f>
        <v/>
      </c>
    </row>
    <row r="389" spans="1:7" ht="17.25" x14ac:dyDescent="0.25">
      <c r="A389" s="14"/>
      <c r="B389" s="6"/>
      <c r="C389" s="16"/>
      <c r="D389" s="16"/>
      <c r="E389" s="18">
        <f>IF(OR(A389="",B389=""),0,IF(C389="時間",ROUND(N(D389)/IFERROR(INDEX(名簿!$E$7:$E$36,MATCH(B389,名簿!$A$7:$A$36,0)),8),3),IF(C389="半日",0.5,1)))</f>
        <v>0</v>
      </c>
      <c r="F389" s="6"/>
      <c r="G389" s="19" t="str">
        <f>IF(OR(A389="",B389="",B389&lt;&gt;管理簿!$B$4),"",COUNTIF($B$7:B389,管理簿!$B$4))</f>
        <v/>
      </c>
    </row>
    <row r="390" spans="1:7" ht="17.25" x14ac:dyDescent="0.25">
      <c r="A390" s="14"/>
      <c r="B390" s="6"/>
      <c r="C390" s="16"/>
      <c r="D390" s="16"/>
      <c r="E390" s="18">
        <f>IF(OR(A390="",B390=""),0,IF(C390="時間",ROUND(N(D390)/IFERROR(INDEX(名簿!$E$7:$E$36,MATCH(B390,名簿!$A$7:$A$36,0)),8),3),IF(C390="半日",0.5,1)))</f>
        <v>0</v>
      </c>
      <c r="F390" s="6"/>
      <c r="G390" s="19" t="str">
        <f>IF(OR(A390="",B390="",B390&lt;&gt;管理簿!$B$4),"",COUNTIF($B$7:B390,管理簿!$B$4))</f>
        <v/>
      </c>
    </row>
    <row r="391" spans="1:7" ht="17.25" x14ac:dyDescent="0.25">
      <c r="A391" s="14"/>
      <c r="B391" s="6"/>
      <c r="C391" s="16"/>
      <c r="D391" s="16"/>
      <c r="E391" s="18">
        <f>IF(OR(A391="",B391=""),0,IF(C391="時間",ROUND(N(D391)/IFERROR(INDEX(名簿!$E$7:$E$36,MATCH(B391,名簿!$A$7:$A$36,0)),8),3),IF(C391="半日",0.5,1)))</f>
        <v>0</v>
      </c>
      <c r="F391" s="6"/>
      <c r="G391" s="19" t="str">
        <f>IF(OR(A391="",B391="",B391&lt;&gt;管理簿!$B$4),"",COUNTIF($B$7:B391,管理簿!$B$4))</f>
        <v/>
      </c>
    </row>
    <row r="392" spans="1:7" ht="17.25" x14ac:dyDescent="0.25">
      <c r="A392" s="14"/>
      <c r="B392" s="6"/>
      <c r="C392" s="16"/>
      <c r="D392" s="16"/>
      <c r="E392" s="18">
        <f>IF(OR(A392="",B392=""),0,IF(C392="時間",ROUND(N(D392)/IFERROR(INDEX(名簿!$E$7:$E$36,MATCH(B392,名簿!$A$7:$A$36,0)),8),3),IF(C392="半日",0.5,1)))</f>
        <v>0</v>
      </c>
      <c r="F392" s="6"/>
      <c r="G392" s="19" t="str">
        <f>IF(OR(A392="",B392="",B392&lt;&gt;管理簿!$B$4),"",COUNTIF($B$7:B392,管理簿!$B$4))</f>
        <v/>
      </c>
    </row>
    <row r="393" spans="1:7" ht="17.25" x14ac:dyDescent="0.25">
      <c r="A393" s="14"/>
      <c r="B393" s="6"/>
      <c r="C393" s="16"/>
      <c r="D393" s="16"/>
      <c r="E393" s="18">
        <f>IF(OR(A393="",B393=""),0,IF(C393="時間",ROUND(N(D393)/IFERROR(INDEX(名簿!$E$7:$E$36,MATCH(B393,名簿!$A$7:$A$36,0)),8),3),IF(C393="半日",0.5,1)))</f>
        <v>0</v>
      </c>
      <c r="F393" s="6"/>
      <c r="G393" s="19" t="str">
        <f>IF(OR(A393="",B393="",B393&lt;&gt;管理簿!$B$4),"",COUNTIF($B$7:B393,管理簿!$B$4))</f>
        <v/>
      </c>
    </row>
    <row r="394" spans="1:7" ht="17.25" x14ac:dyDescent="0.25">
      <c r="A394" s="14"/>
      <c r="B394" s="6"/>
      <c r="C394" s="16"/>
      <c r="D394" s="16"/>
      <c r="E394" s="18">
        <f>IF(OR(A394="",B394=""),0,IF(C394="時間",ROUND(N(D394)/IFERROR(INDEX(名簿!$E$7:$E$36,MATCH(B394,名簿!$A$7:$A$36,0)),8),3),IF(C394="半日",0.5,1)))</f>
        <v>0</v>
      </c>
      <c r="F394" s="6"/>
      <c r="G394" s="19" t="str">
        <f>IF(OR(A394="",B394="",B394&lt;&gt;管理簿!$B$4),"",COUNTIF($B$7:B394,管理簿!$B$4))</f>
        <v/>
      </c>
    </row>
    <row r="395" spans="1:7" ht="17.25" x14ac:dyDescent="0.25">
      <c r="A395" s="14"/>
      <c r="B395" s="6"/>
      <c r="C395" s="16"/>
      <c r="D395" s="16"/>
      <c r="E395" s="18">
        <f>IF(OR(A395="",B395=""),0,IF(C395="時間",ROUND(N(D395)/IFERROR(INDEX(名簿!$E$7:$E$36,MATCH(B395,名簿!$A$7:$A$36,0)),8),3),IF(C395="半日",0.5,1)))</f>
        <v>0</v>
      </c>
      <c r="F395" s="6"/>
      <c r="G395" s="19" t="str">
        <f>IF(OR(A395="",B395="",B395&lt;&gt;管理簿!$B$4),"",COUNTIF($B$7:B395,管理簿!$B$4))</f>
        <v/>
      </c>
    </row>
    <row r="396" spans="1:7" ht="17.25" x14ac:dyDescent="0.25">
      <c r="A396" s="14"/>
      <c r="B396" s="6"/>
      <c r="C396" s="16"/>
      <c r="D396" s="16"/>
      <c r="E396" s="18">
        <f>IF(OR(A396="",B396=""),0,IF(C396="時間",ROUND(N(D396)/IFERROR(INDEX(名簿!$E$7:$E$36,MATCH(B396,名簿!$A$7:$A$36,0)),8),3),IF(C396="半日",0.5,1)))</f>
        <v>0</v>
      </c>
      <c r="F396" s="6"/>
      <c r="G396" s="19" t="str">
        <f>IF(OR(A396="",B396="",B396&lt;&gt;管理簿!$B$4),"",COUNTIF($B$7:B396,管理簿!$B$4))</f>
        <v/>
      </c>
    </row>
    <row r="397" spans="1:7" ht="17.25" x14ac:dyDescent="0.25">
      <c r="A397" s="14"/>
      <c r="B397" s="6"/>
      <c r="C397" s="16"/>
      <c r="D397" s="16"/>
      <c r="E397" s="18">
        <f>IF(OR(A397="",B397=""),0,IF(C397="時間",ROUND(N(D397)/IFERROR(INDEX(名簿!$E$7:$E$36,MATCH(B397,名簿!$A$7:$A$36,0)),8),3),IF(C397="半日",0.5,1)))</f>
        <v>0</v>
      </c>
      <c r="F397" s="6"/>
      <c r="G397" s="19" t="str">
        <f>IF(OR(A397="",B397="",B397&lt;&gt;管理簿!$B$4),"",COUNTIF($B$7:B397,管理簿!$B$4))</f>
        <v/>
      </c>
    </row>
    <row r="398" spans="1:7" ht="17.25" x14ac:dyDescent="0.25">
      <c r="A398" s="14"/>
      <c r="B398" s="6"/>
      <c r="C398" s="16"/>
      <c r="D398" s="16"/>
      <c r="E398" s="18">
        <f>IF(OR(A398="",B398=""),0,IF(C398="時間",ROUND(N(D398)/IFERROR(INDEX(名簿!$E$7:$E$36,MATCH(B398,名簿!$A$7:$A$36,0)),8),3),IF(C398="半日",0.5,1)))</f>
        <v>0</v>
      </c>
      <c r="F398" s="6"/>
      <c r="G398" s="19" t="str">
        <f>IF(OR(A398="",B398="",B398&lt;&gt;管理簿!$B$4),"",COUNTIF($B$7:B398,管理簿!$B$4))</f>
        <v/>
      </c>
    </row>
    <row r="399" spans="1:7" ht="17.25" x14ac:dyDescent="0.25">
      <c r="A399" s="14"/>
      <c r="B399" s="6"/>
      <c r="C399" s="16"/>
      <c r="D399" s="16"/>
      <c r="E399" s="18">
        <f>IF(OR(A399="",B399=""),0,IF(C399="時間",ROUND(N(D399)/IFERROR(INDEX(名簿!$E$7:$E$36,MATCH(B399,名簿!$A$7:$A$36,0)),8),3),IF(C399="半日",0.5,1)))</f>
        <v>0</v>
      </c>
      <c r="F399" s="6"/>
      <c r="G399" s="19" t="str">
        <f>IF(OR(A399="",B399="",B399&lt;&gt;管理簿!$B$4),"",COUNTIF($B$7:B399,管理簿!$B$4))</f>
        <v/>
      </c>
    </row>
    <row r="400" spans="1:7" ht="17.25" x14ac:dyDescent="0.25">
      <c r="A400" s="14"/>
      <c r="B400" s="6"/>
      <c r="C400" s="16"/>
      <c r="D400" s="16"/>
      <c r="E400" s="18">
        <f>IF(OR(A400="",B400=""),0,IF(C400="時間",ROUND(N(D400)/IFERROR(INDEX(名簿!$E$7:$E$36,MATCH(B400,名簿!$A$7:$A$36,0)),8),3),IF(C400="半日",0.5,1)))</f>
        <v>0</v>
      </c>
      <c r="F400" s="6"/>
      <c r="G400" s="19" t="str">
        <f>IF(OR(A400="",B400="",B400&lt;&gt;管理簿!$B$4),"",COUNTIF($B$7:B400,管理簿!$B$4))</f>
        <v/>
      </c>
    </row>
    <row r="401" spans="1:7" ht="17.25" x14ac:dyDescent="0.25">
      <c r="A401" s="14"/>
      <c r="B401" s="6"/>
      <c r="C401" s="16"/>
      <c r="D401" s="16"/>
      <c r="E401" s="18">
        <f>IF(OR(A401="",B401=""),0,IF(C401="時間",ROUND(N(D401)/IFERROR(INDEX(名簿!$E$7:$E$36,MATCH(B401,名簿!$A$7:$A$36,0)),8),3),IF(C401="半日",0.5,1)))</f>
        <v>0</v>
      </c>
      <c r="F401" s="6"/>
      <c r="G401" s="19" t="str">
        <f>IF(OR(A401="",B401="",B401&lt;&gt;管理簿!$B$4),"",COUNTIF($B$7:B401,管理簿!$B$4))</f>
        <v/>
      </c>
    </row>
    <row r="402" spans="1:7" ht="17.25" x14ac:dyDescent="0.25">
      <c r="A402" s="14"/>
      <c r="B402" s="6"/>
      <c r="C402" s="16"/>
      <c r="D402" s="16"/>
      <c r="E402" s="18">
        <f>IF(OR(A402="",B402=""),0,IF(C402="時間",ROUND(N(D402)/IFERROR(INDEX(名簿!$E$7:$E$36,MATCH(B402,名簿!$A$7:$A$36,0)),8),3),IF(C402="半日",0.5,1)))</f>
        <v>0</v>
      </c>
      <c r="F402" s="6"/>
      <c r="G402" s="19" t="str">
        <f>IF(OR(A402="",B402="",B402&lt;&gt;管理簿!$B$4),"",COUNTIF($B$7:B402,管理簿!$B$4))</f>
        <v/>
      </c>
    </row>
    <row r="403" spans="1:7" ht="17.25" x14ac:dyDescent="0.25">
      <c r="A403" s="14"/>
      <c r="B403" s="6"/>
      <c r="C403" s="16"/>
      <c r="D403" s="16"/>
      <c r="E403" s="18">
        <f>IF(OR(A403="",B403=""),0,IF(C403="時間",ROUND(N(D403)/IFERROR(INDEX(名簿!$E$7:$E$36,MATCH(B403,名簿!$A$7:$A$36,0)),8),3),IF(C403="半日",0.5,1)))</f>
        <v>0</v>
      </c>
      <c r="F403" s="6"/>
      <c r="G403" s="19" t="str">
        <f>IF(OR(A403="",B403="",B403&lt;&gt;管理簿!$B$4),"",COUNTIF($B$7:B403,管理簿!$B$4))</f>
        <v/>
      </c>
    </row>
    <row r="404" spans="1:7" ht="17.25" x14ac:dyDescent="0.25">
      <c r="A404" s="14"/>
      <c r="B404" s="6"/>
      <c r="C404" s="16"/>
      <c r="D404" s="16"/>
      <c r="E404" s="18">
        <f>IF(OR(A404="",B404=""),0,IF(C404="時間",ROUND(N(D404)/IFERROR(INDEX(名簿!$E$7:$E$36,MATCH(B404,名簿!$A$7:$A$36,0)),8),3),IF(C404="半日",0.5,1)))</f>
        <v>0</v>
      </c>
      <c r="F404" s="6"/>
      <c r="G404" s="19" t="str">
        <f>IF(OR(A404="",B404="",B404&lt;&gt;管理簿!$B$4),"",COUNTIF($B$7:B404,管理簿!$B$4))</f>
        <v/>
      </c>
    </row>
    <row r="405" spans="1:7" ht="17.25" x14ac:dyDescent="0.25">
      <c r="A405" s="14"/>
      <c r="B405" s="6"/>
      <c r="C405" s="16"/>
      <c r="D405" s="16"/>
      <c r="E405" s="18">
        <f>IF(OR(A405="",B405=""),0,IF(C405="時間",ROUND(N(D405)/IFERROR(INDEX(名簿!$E$7:$E$36,MATCH(B405,名簿!$A$7:$A$36,0)),8),3),IF(C405="半日",0.5,1)))</f>
        <v>0</v>
      </c>
      <c r="F405" s="6"/>
      <c r="G405" s="19" t="str">
        <f>IF(OR(A405="",B405="",B405&lt;&gt;管理簿!$B$4),"",COUNTIF($B$7:B405,管理簿!$B$4))</f>
        <v/>
      </c>
    </row>
    <row r="406" spans="1:7" ht="17.25" x14ac:dyDescent="0.25">
      <c r="A406" s="14"/>
      <c r="B406" s="6"/>
      <c r="C406" s="16"/>
      <c r="D406" s="16"/>
      <c r="E406" s="18">
        <f>IF(OR(A406="",B406=""),0,IF(C406="時間",ROUND(N(D406)/IFERROR(INDEX(名簿!$E$7:$E$36,MATCH(B406,名簿!$A$7:$A$36,0)),8),3),IF(C406="半日",0.5,1)))</f>
        <v>0</v>
      </c>
      <c r="F406" s="6"/>
      <c r="G406" s="19" t="str">
        <f>IF(OR(A406="",B406="",B406&lt;&gt;管理簿!$B$4),"",COUNTIF($B$7:B406,管理簿!$B$4))</f>
        <v/>
      </c>
    </row>
    <row r="407" spans="1:7" ht="17.25" x14ac:dyDescent="0.25">
      <c r="A407" s="14"/>
      <c r="B407" s="6"/>
      <c r="C407" s="16"/>
      <c r="D407" s="16"/>
      <c r="E407" s="18">
        <f>IF(OR(A407="",B407=""),0,IF(C407="時間",ROUND(N(D407)/IFERROR(INDEX(名簿!$E$7:$E$36,MATCH(B407,名簿!$A$7:$A$36,0)),8),3),IF(C407="半日",0.5,1)))</f>
        <v>0</v>
      </c>
      <c r="F407" s="6"/>
      <c r="G407" s="19" t="str">
        <f>IF(OR(A407="",B407="",B407&lt;&gt;管理簿!$B$4),"",COUNTIF($B$7:B407,管理簿!$B$4))</f>
        <v/>
      </c>
    </row>
    <row r="408" spans="1:7" ht="17.25" x14ac:dyDescent="0.25">
      <c r="A408" s="14"/>
      <c r="B408" s="6"/>
      <c r="C408" s="16"/>
      <c r="D408" s="16"/>
      <c r="E408" s="18">
        <f>IF(OR(A408="",B408=""),0,IF(C408="時間",ROUND(N(D408)/IFERROR(INDEX(名簿!$E$7:$E$36,MATCH(B408,名簿!$A$7:$A$36,0)),8),3),IF(C408="半日",0.5,1)))</f>
        <v>0</v>
      </c>
      <c r="F408" s="6"/>
      <c r="G408" s="19" t="str">
        <f>IF(OR(A408="",B408="",B408&lt;&gt;管理簿!$B$4),"",COUNTIF($B$7:B408,管理簿!$B$4))</f>
        <v/>
      </c>
    </row>
    <row r="409" spans="1:7" ht="17.25" x14ac:dyDescent="0.25">
      <c r="A409" s="14"/>
      <c r="B409" s="6"/>
      <c r="C409" s="16"/>
      <c r="D409" s="16"/>
      <c r="E409" s="18">
        <f>IF(OR(A409="",B409=""),0,IF(C409="時間",ROUND(N(D409)/IFERROR(INDEX(名簿!$E$7:$E$36,MATCH(B409,名簿!$A$7:$A$36,0)),8),3),IF(C409="半日",0.5,1)))</f>
        <v>0</v>
      </c>
      <c r="F409" s="6"/>
      <c r="G409" s="19" t="str">
        <f>IF(OR(A409="",B409="",B409&lt;&gt;管理簿!$B$4),"",COUNTIF($B$7:B409,管理簿!$B$4))</f>
        <v/>
      </c>
    </row>
    <row r="410" spans="1:7" ht="17.25" x14ac:dyDescent="0.25">
      <c r="A410" s="14"/>
      <c r="B410" s="6"/>
      <c r="C410" s="16"/>
      <c r="D410" s="16"/>
      <c r="E410" s="18">
        <f>IF(OR(A410="",B410=""),0,IF(C410="時間",ROUND(N(D410)/IFERROR(INDEX(名簿!$E$7:$E$36,MATCH(B410,名簿!$A$7:$A$36,0)),8),3),IF(C410="半日",0.5,1)))</f>
        <v>0</v>
      </c>
      <c r="F410" s="6"/>
      <c r="G410" s="19" t="str">
        <f>IF(OR(A410="",B410="",B410&lt;&gt;管理簿!$B$4),"",COUNTIF($B$7:B410,管理簿!$B$4))</f>
        <v/>
      </c>
    </row>
    <row r="411" spans="1:7" ht="17.25" x14ac:dyDescent="0.25">
      <c r="A411" s="14"/>
      <c r="B411" s="6"/>
      <c r="C411" s="16"/>
      <c r="D411" s="16"/>
      <c r="E411" s="18">
        <f>IF(OR(A411="",B411=""),0,IF(C411="時間",ROUND(N(D411)/IFERROR(INDEX(名簿!$E$7:$E$36,MATCH(B411,名簿!$A$7:$A$36,0)),8),3),IF(C411="半日",0.5,1)))</f>
        <v>0</v>
      </c>
      <c r="F411" s="6"/>
      <c r="G411" s="19" t="str">
        <f>IF(OR(A411="",B411="",B411&lt;&gt;管理簿!$B$4),"",COUNTIF($B$7:B411,管理簿!$B$4))</f>
        <v/>
      </c>
    </row>
    <row r="412" spans="1:7" ht="17.25" x14ac:dyDescent="0.25">
      <c r="A412" s="14"/>
      <c r="B412" s="6"/>
      <c r="C412" s="16"/>
      <c r="D412" s="16"/>
      <c r="E412" s="18">
        <f>IF(OR(A412="",B412=""),0,IF(C412="時間",ROUND(N(D412)/IFERROR(INDEX(名簿!$E$7:$E$36,MATCH(B412,名簿!$A$7:$A$36,0)),8),3),IF(C412="半日",0.5,1)))</f>
        <v>0</v>
      </c>
      <c r="F412" s="6"/>
      <c r="G412" s="19" t="str">
        <f>IF(OR(A412="",B412="",B412&lt;&gt;管理簿!$B$4),"",COUNTIF($B$7:B412,管理簿!$B$4))</f>
        <v/>
      </c>
    </row>
    <row r="413" spans="1:7" ht="17.25" x14ac:dyDescent="0.25">
      <c r="A413" s="14"/>
      <c r="B413" s="6"/>
      <c r="C413" s="16"/>
      <c r="D413" s="16"/>
      <c r="E413" s="18">
        <f>IF(OR(A413="",B413=""),0,IF(C413="時間",ROUND(N(D413)/IFERROR(INDEX(名簿!$E$7:$E$36,MATCH(B413,名簿!$A$7:$A$36,0)),8),3),IF(C413="半日",0.5,1)))</f>
        <v>0</v>
      </c>
      <c r="F413" s="6"/>
      <c r="G413" s="19" t="str">
        <f>IF(OR(A413="",B413="",B413&lt;&gt;管理簿!$B$4),"",COUNTIF($B$7:B413,管理簿!$B$4))</f>
        <v/>
      </c>
    </row>
    <row r="414" spans="1:7" ht="17.25" x14ac:dyDescent="0.25">
      <c r="A414" s="14"/>
      <c r="B414" s="6"/>
      <c r="C414" s="16"/>
      <c r="D414" s="16"/>
      <c r="E414" s="18">
        <f>IF(OR(A414="",B414=""),0,IF(C414="時間",ROUND(N(D414)/IFERROR(INDEX(名簿!$E$7:$E$36,MATCH(B414,名簿!$A$7:$A$36,0)),8),3),IF(C414="半日",0.5,1)))</f>
        <v>0</v>
      </c>
      <c r="F414" s="6"/>
      <c r="G414" s="19" t="str">
        <f>IF(OR(A414="",B414="",B414&lt;&gt;管理簿!$B$4),"",COUNTIF($B$7:B414,管理簿!$B$4))</f>
        <v/>
      </c>
    </row>
    <row r="415" spans="1:7" ht="17.25" x14ac:dyDescent="0.25">
      <c r="A415" s="14"/>
      <c r="B415" s="6"/>
      <c r="C415" s="16"/>
      <c r="D415" s="16"/>
      <c r="E415" s="18">
        <f>IF(OR(A415="",B415=""),0,IF(C415="時間",ROUND(N(D415)/IFERROR(INDEX(名簿!$E$7:$E$36,MATCH(B415,名簿!$A$7:$A$36,0)),8),3),IF(C415="半日",0.5,1)))</f>
        <v>0</v>
      </c>
      <c r="F415" s="6"/>
      <c r="G415" s="19" t="str">
        <f>IF(OR(A415="",B415="",B415&lt;&gt;管理簿!$B$4),"",COUNTIF($B$7:B415,管理簿!$B$4))</f>
        <v/>
      </c>
    </row>
    <row r="416" spans="1:7" ht="17.25" x14ac:dyDescent="0.25">
      <c r="A416" s="14"/>
      <c r="B416" s="6"/>
      <c r="C416" s="16"/>
      <c r="D416" s="16"/>
      <c r="E416" s="18">
        <f>IF(OR(A416="",B416=""),0,IF(C416="時間",ROUND(N(D416)/IFERROR(INDEX(名簿!$E$7:$E$36,MATCH(B416,名簿!$A$7:$A$36,0)),8),3),IF(C416="半日",0.5,1)))</f>
        <v>0</v>
      </c>
      <c r="F416" s="6"/>
      <c r="G416" s="19" t="str">
        <f>IF(OR(A416="",B416="",B416&lt;&gt;管理簿!$B$4),"",COUNTIF($B$7:B416,管理簿!$B$4))</f>
        <v/>
      </c>
    </row>
    <row r="417" spans="1:7" ht="17.25" x14ac:dyDescent="0.25">
      <c r="A417" s="14"/>
      <c r="B417" s="6"/>
      <c r="C417" s="16"/>
      <c r="D417" s="16"/>
      <c r="E417" s="18">
        <f>IF(OR(A417="",B417=""),0,IF(C417="時間",ROUND(N(D417)/IFERROR(INDEX(名簿!$E$7:$E$36,MATCH(B417,名簿!$A$7:$A$36,0)),8),3),IF(C417="半日",0.5,1)))</f>
        <v>0</v>
      </c>
      <c r="F417" s="6"/>
      <c r="G417" s="19" t="str">
        <f>IF(OR(A417="",B417="",B417&lt;&gt;管理簿!$B$4),"",COUNTIF($B$7:B417,管理簿!$B$4))</f>
        <v/>
      </c>
    </row>
    <row r="418" spans="1:7" ht="17.25" x14ac:dyDescent="0.25">
      <c r="A418" s="14"/>
      <c r="B418" s="6"/>
      <c r="C418" s="16"/>
      <c r="D418" s="16"/>
      <c r="E418" s="18">
        <f>IF(OR(A418="",B418=""),0,IF(C418="時間",ROUND(N(D418)/IFERROR(INDEX(名簿!$E$7:$E$36,MATCH(B418,名簿!$A$7:$A$36,0)),8),3),IF(C418="半日",0.5,1)))</f>
        <v>0</v>
      </c>
      <c r="F418" s="6"/>
      <c r="G418" s="19" t="str">
        <f>IF(OR(A418="",B418="",B418&lt;&gt;管理簿!$B$4),"",COUNTIF($B$7:B418,管理簿!$B$4))</f>
        <v/>
      </c>
    </row>
    <row r="419" spans="1:7" ht="17.25" x14ac:dyDescent="0.25">
      <c r="A419" s="14"/>
      <c r="B419" s="6"/>
      <c r="C419" s="16"/>
      <c r="D419" s="16"/>
      <c r="E419" s="18">
        <f>IF(OR(A419="",B419=""),0,IF(C419="時間",ROUND(N(D419)/IFERROR(INDEX(名簿!$E$7:$E$36,MATCH(B419,名簿!$A$7:$A$36,0)),8),3),IF(C419="半日",0.5,1)))</f>
        <v>0</v>
      </c>
      <c r="F419" s="6"/>
      <c r="G419" s="19" t="str">
        <f>IF(OR(A419="",B419="",B419&lt;&gt;管理簿!$B$4),"",COUNTIF($B$7:B419,管理簿!$B$4))</f>
        <v/>
      </c>
    </row>
    <row r="420" spans="1:7" ht="17.25" x14ac:dyDescent="0.25">
      <c r="A420" s="14"/>
      <c r="B420" s="6"/>
      <c r="C420" s="16"/>
      <c r="D420" s="16"/>
      <c r="E420" s="18">
        <f>IF(OR(A420="",B420=""),0,IF(C420="時間",ROUND(N(D420)/IFERROR(INDEX(名簿!$E$7:$E$36,MATCH(B420,名簿!$A$7:$A$36,0)),8),3),IF(C420="半日",0.5,1)))</f>
        <v>0</v>
      </c>
      <c r="F420" s="6"/>
      <c r="G420" s="19" t="str">
        <f>IF(OR(A420="",B420="",B420&lt;&gt;管理簿!$B$4),"",COUNTIF($B$7:B420,管理簿!$B$4))</f>
        <v/>
      </c>
    </row>
    <row r="421" spans="1:7" ht="17.25" x14ac:dyDescent="0.25">
      <c r="A421" s="14"/>
      <c r="B421" s="6"/>
      <c r="C421" s="16"/>
      <c r="D421" s="16"/>
      <c r="E421" s="18">
        <f>IF(OR(A421="",B421=""),0,IF(C421="時間",ROUND(N(D421)/IFERROR(INDEX(名簿!$E$7:$E$36,MATCH(B421,名簿!$A$7:$A$36,0)),8),3),IF(C421="半日",0.5,1)))</f>
        <v>0</v>
      </c>
      <c r="F421" s="6"/>
      <c r="G421" s="19" t="str">
        <f>IF(OR(A421="",B421="",B421&lt;&gt;管理簿!$B$4),"",COUNTIF($B$7:B421,管理簿!$B$4))</f>
        <v/>
      </c>
    </row>
    <row r="422" spans="1:7" ht="17.25" x14ac:dyDescent="0.25">
      <c r="A422" s="14"/>
      <c r="B422" s="6"/>
      <c r="C422" s="16"/>
      <c r="D422" s="16"/>
      <c r="E422" s="18">
        <f>IF(OR(A422="",B422=""),0,IF(C422="時間",ROUND(N(D422)/IFERROR(INDEX(名簿!$E$7:$E$36,MATCH(B422,名簿!$A$7:$A$36,0)),8),3),IF(C422="半日",0.5,1)))</f>
        <v>0</v>
      </c>
      <c r="F422" s="6"/>
      <c r="G422" s="19" t="str">
        <f>IF(OR(A422="",B422="",B422&lt;&gt;管理簿!$B$4),"",COUNTIF($B$7:B422,管理簿!$B$4))</f>
        <v/>
      </c>
    </row>
    <row r="423" spans="1:7" ht="17.25" x14ac:dyDescent="0.25">
      <c r="A423" s="14"/>
      <c r="B423" s="6"/>
      <c r="C423" s="16"/>
      <c r="D423" s="16"/>
      <c r="E423" s="18">
        <f>IF(OR(A423="",B423=""),0,IF(C423="時間",ROUND(N(D423)/IFERROR(INDEX(名簿!$E$7:$E$36,MATCH(B423,名簿!$A$7:$A$36,0)),8),3),IF(C423="半日",0.5,1)))</f>
        <v>0</v>
      </c>
      <c r="F423" s="6"/>
      <c r="G423" s="19" t="str">
        <f>IF(OR(A423="",B423="",B423&lt;&gt;管理簿!$B$4),"",COUNTIF($B$7:B423,管理簿!$B$4))</f>
        <v/>
      </c>
    </row>
    <row r="424" spans="1:7" ht="17.25" x14ac:dyDescent="0.25">
      <c r="A424" s="14"/>
      <c r="B424" s="6"/>
      <c r="C424" s="16"/>
      <c r="D424" s="16"/>
      <c r="E424" s="18">
        <f>IF(OR(A424="",B424=""),0,IF(C424="時間",ROUND(N(D424)/IFERROR(INDEX(名簿!$E$7:$E$36,MATCH(B424,名簿!$A$7:$A$36,0)),8),3),IF(C424="半日",0.5,1)))</f>
        <v>0</v>
      </c>
      <c r="F424" s="6"/>
      <c r="G424" s="19" t="str">
        <f>IF(OR(A424="",B424="",B424&lt;&gt;管理簿!$B$4),"",COUNTIF($B$7:B424,管理簿!$B$4))</f>
        <v/>
      </c>
    </row>
    <row r="425" spans="1:7" ht="17.25" x14ac:dyDescent="0.25">
      <c r="A425" s="14"/>
      <c r="B425" s="6"/>
      <c r="C425" s="16"/>
      <c r="D425" s="16"/>
      <c r="E425" s="18">
        <f>IF(OR(A425="",B425=""),0,IF(C425="時間",ROUND(N(D425)/IFERROR(INDEX(名簿!$E$7:$E$36,MATCH(B425,名簿!$A$7:$A$36,0)),8),3),IF(C425="半日",0.5,1)))</f>
        <v>0</v>
      </c>
      <c r="F425" s="6"/>
      <c r="G425" s="19" t="str">
        <f>IF(OR(A425="",B425="",B425&lt;&gt;管理簿!$B$4),"",COUNTIF($B$7:B425,管理簿!$B$4))</f>
        <v/>
      </c>
    </row>
    <row r="426" spans="1:7" ht="17.25" x14ac:dyDescent="0.25">
      <c r="A426" s="14"/>
      <c r="B426" s="6"/>
      <c r="C426" s="16"/>
      <c r="D426" s="16"/>
      <c r="E426" s="18">
        <f>IF(OR(A426="",B426=""),0,IF(C426="時間",ROUND(N(D426)/IFERROR(INDEX(名簿!$E$7:$E$36,MATCH(B426,名簿!$A$7:$A$36,0)),8),3),IF(C426="半日",0.5,1)))</f>
        <v>0</v>
      </c>
      <c r="F426" s="6"/>
      <c r="G426" s="19" t="str">
        <f>IF(OR(A426="",B426="",B426&lt;&gt;管理簿!$B$4),"",COUNTIF($B$7:B426,管理簿!$B$4))</f>
        <v/>
      </c>
    </row>
    <row r="427" spans="1:7" ht="17.25" x14ac:dyDescent="0.25">
      <c r="A427" s="14"/>
      <c r="B427" s="6"/>
      <c r="C427" s="16"/>
      <c r="D427" s="16"/>
      <c r="E427" s="18">
        <f>IF(OR(A427="",B427=""),0,IF(C427="時間",ROUND(N(D427)/IFERROR(INDEX(名簿!$E$7:$E$36,MATCH(B427,名簿!$A$7:$A$36,0)),8),3),IF(C427="半日",0.5,1)))</f>
        <v>0</v>
      </c>
      <c r="F427" s="6"/>
      <c r="G427" s="19" t="str">
        <f>IF(OR(A427="",B427="",B427&lt;&gt;管理簿!$B$4),"",COUNTIF($B$7:B427,管理簿!$B$4))</f>
        <v/>
      </c>
    </row>
    <row r="428" spans="1:7" ht="17.25" x14ac:dyDescent="0.25">
      <c r="A428" s="14"/>
      <c r="B428" s="6"/>
      <c r="C428" s="16"/>
      <c r="D428" s="16"/>
      <c r="E428" s="18">
        <f>IF(OR(A428="",B428=""),0,IF(C428="時間",ROUND(N(D428)/IFERROR(INDEX(名簿!$E$7:$E$36,MATCH(B428,名簿!$A$7:$A$36,0)),8),3),IF(C428="半日",0.5,1)))</f>
        <v>0</v>
      </c>
      <c r="F428" s="6"/>
      <c r="G428" s="19" t="str">
        <f>IF(OR(A428="",B428="",B428&lt;&gt;管理簿!$B$4),"",COUNTIF($B$7:B428,管理簿!$B$4))</f>
        <v/>
      </c>
    </row>
    <row r="429" spans="1:7" ht="17.25" x14ac:dyDescent="0.25">
      <c r="A429" s="14"/>
      <c r="B429" s="6"/>
      <c r="C429" s="16"/>
      <c r="D429" s="16"/>
      <c r="E429" s="18">
        <f>IF(OR(A429="",B429=""),0,IF(C429="時間",ROUND(N(D429)/IFERROR(INDEX(名簿!$E$7:$E$36,MATCH(B429,名簿!$A$7:$A$36,0)),8),3),IF(C429="半日",0.5,1)))</f>
        <v>0</v>
      </c>
      <c r="F429" s="6"/>
      <c r="G429" s="19" t="str">
        <f>IF(OR(A429="",B429="",B429&lt;&gt;管理簿!$B$4),"",COUNTIF($B$7:B429,管理簿!$B$4))</f>
        <v/>
      </c>
    </row>
    <row r="430" spans="1:7" ht="17.25" x14ac:dyDescent="0.25">
      <c r="A430" s="14"/>
      <c r="B430" s="6"/>
      <c r="C430" s="16"/>
      <c r="D430" s="16"/>
      <c r="E430" s="18">
        <f>IF(OR(A430="",B430=""),0,IF(C430="時間",ROUND(N(D430)/IFERROR(INDEX(名簿!$E$7:$E$36,MATCH(B430,名簿!$A$7:$A$36,0)),8),3),IF(C430="半日",0.5,1)))</f>
        <v>0</v>
      </c>
      <c r="F430" s="6"/>
      <c r="G430" s="19" t="str">
        <f>IF(OR(A430="",B430="",B430&lt;&gt;管理簿!$B$4),"",COUNTIF($B$7:B430,管理簿!$B$4))</f>
        <v/>
      </c>
    </row>
    <row r="431" spans="1:7" ht="17.25" x14ac:dyDescent="0.25">
      <c r="A431" s="14"/>
      <c r="B431" s="6"/>
      <c r="C431" s="16"/>
      <c r="D431" s="16"/>
      <c r="E431" s="18">
        <f>IF(OR(A431="",B431=""),0,IF(C431="時間",ROUND(N(D431)/IFERROR(INDEX(名簿!$E$7:$E$36,MATCH(B431,名簿!$A$7:$A$36,0)),8),3),IF(C431="半日",0.5,1)))</f>
        <v>0</v>
      </c>
      <c r="F431" s="6"/>
      <c r="G431" s="19" t="str">
        <f>IF(OR(A431="",B431="",B431&lt;&gt;管理簿!$B$4),"",COUNTIF($B$7:B431,管理簿!$B$4))</f>
        <v/>
      </c>
    </row>
    <row r="432" spans="1:7" ht="17.25" x14ac:dyDescent="0.25">
      <c r="A432" s="14"/>
      <c r="B432" s="6"/>
      <c r="C432" s="16"/>
      <c r="D432" s="16"/>
      <c r="E432" s="18">
        <f>IF(OR(A432="",B432=""),0,IF(C432="時間",ROUND(N(D432)/IFERROR(INDEX(名簿!$E$7:$E$36,MATCH(B432,名簿!$A$7:$A$36,0)),8),3),IF(C432="半日",0.5,1)))</f>
        <v>0</v>
      </c>
      <c r="F432" s="6"/>
      <c r="G432" s="19" t="str">
        <f>IF(OR(A432="",B432="",B432&lt;&gt;管理簿!$B$4),"",COUNTIF($B$7:B432,管理簿!$B$4))</f>
        <v/>
      </c>
    </row>
    <row r="433" spans="1:7" ht="17.25" x14ac:dyDescent="0.25">
      <c r="A433" s="14"/>
      <c r="B433" s="6"/>
      <c r="C433" s="16"/>
      <c r="D433" s="16"/>
      <c r="E433" s="18">
        <f>IF(OR(A433="",B433=""),0,IF(C433="時間",ROUND(N(D433)/IFERROR(INDEX(名簿!$E$7:$E$36,MATCH(B433,名簿!$A$7:$A$36,0)),8),3),IF(C433="半日",0.5,1)))</f>
        <v>0</v>
      </c>
      <c r="F433" s="6"/>
      <c r="G433" s="19" t="str">
        <f>IF(OR(A433="",B433="",B433&lt;&gt;管理簿!$B$4),"",COUNTIF($B$7:B433,管理簿!$B$4))</f>
        <v/>
      </c>
    </row>
    <row r="434" spans="1:7" ht="17.25" x14ac:dyDescent="0.25">
      <c r="A434" s="14"/>
      <c r="B434" s="6"/>
      <c r="C434" s="16"/>
      <c r="D434" s="16"/>
      <c r="E434" s="18">
        <f>IF(OR(A434="",B434=""),0,IF(C434="時間",ROUND(N(D434)/IFERROR(INDEX(名簿!$E$7:$E$36,MATCH(B434,名簿!$A$7:$A$36,0)),8),3),IF(C434="半日",0.5,1)))</f>
        <v>0</v>
      </c>
      <c r="F434" s="6"/>
      <c r="G434" s="19" t="str">
        <f>IF(OR(A434="",B434="",B434&lt;&gt;管理簿!$B$4),"",COUNTIF($B$7:B434,管理簿!$B$4))</f>
        <v/>
      </c>
    </row>
    <row r="435" spans="1:7" ht="17.25" x14ac:dyDescent="0.25">
      <c r="A435" s="14"/>
      <c r="B435" s="6"/>
      <c r="C435" s="16"/>
      <c r="D435" s="16"/>
      <c r="E435" s="18">
        <f>IF(OR(A435="",B435=""),0,IF(C435="時間",ROUND(N(D435)/IFERROR(INDEX(名簿!$E$7:$E$36,MATCH(B435,名簿!$A$7:$A$36,0)),8),3),IF(C435="半日",0.5,1)))</f>
        <v>0</v>
      </c>
      <c r="F435" s="6"/>
      <c r="G435" s="19" t="str">
        <f>IF(OR(A435="",B435="",B435&lt;&gt;管理簿!$B$4),"",COUNTIF($B$7:B435,管理簿!$B$4))</f>
        <v/>
      </c>
    </row>
    <row r="436" spans="1:7" ht="17.25" x14ac:dyDescent="0.25">
      <c r="A436" s="14"/>
      <c r="B436" s="6"/>
      <c r="C436" s="16"/>
      <c r="D436" s="16"/>
      <c r="E436" s="18">
        <f>IF(OR(A436="",B436=""),0,IF(C436="時間",ROUND(N(D436)/IFERROR(INDEX(名簿!$E$7:$E$36,MATCH(B436,名簿!$A$7:$A$36,0)),8),3),IF(C436="半日",0.5,1)))</f>
        <v>0</v>
      </c>
      <c r="F436" s="6"/>
      <c r="G436" s="19" t="str">
        <f>IF(OR(A436="",B436="",B436&lt;&gt;管理簿!$B$4),"",COUNTIF($B$7:B436,管理簿!$B$4))</f>
        <v/>
      </c>
    </row>
    <row r="437" spans="1:7" ht="17.25" x14ac:dyDescent="0.25">
      <c r="A437" s="14"/>
      <c r="B437" s="6"/>
      <c r="C437" s="16"/>
      <c r="D437" s="16"/>
      <c r="E437" s="18">
        <f>IF(OR(A437="",B437=""),0,IF(C437="時間",ROUND(N(D437)/IFERROR(INDEX(名簿!$E$7:$E$36,MATCH(B437,名簿!$A$7:$A$36,0)),8),3),IF(C437="半日",0.5,1)))</f>
        <v>0</v>
      </c>
      <c r="F437" s="6"/>
      <c r="G437" s="19" t="str">
        <f>IF(OR(A437="",B437="",B437&lt;&gt;管理簿!$B$4),"",COUNTIF($B$7:B437,管理簿!$B$4))</f>
        <v/>
      </c>
    </row>
    <row r="438" spans="1:7" ht="17.25" x14ac:dyDescent="0.25">
      <c r="A438" s="14"/>
      <c r="B438" s="6"/>
      <c r="C438" s="16"/>
      <c r="D438" s="16"/>
      <c r="E438" s="18">
        <f>IF(OR(A438="",B438=""),0,IF(C438="時間",ROUND(N(D438)/IFERROR(INDEX(名簿!$E$7:$E$36,MATCH(B438,名簿!$A$7:$A$36,0)),8),3),IF(C438="半日",0.5,1)))</f>
        <v>0</v>
      </c>
      <c r="F438" s="6"/>
      <c r="G438" s="19" t="str">
        <f>IF(OR(A438="",B438="",B438&lt;&gt;管理簿!$B$4),"",COUNTIF($B$7:B438,管理簿!$B$4))</f>
        <v/>
      </c>
    </row>
    <row r="439" spans="1:7" ht="17.25" x14ac:dyDescent="0.25">
      <c r="A439" s="14"/>
      <c r="B439" s="6"/>
      <c r="C439" s="16"/>
      <c r="D439" s="16"/>
      <c r="E439" s="18">
        <f>IF(OR(A439="",B439=""),0,IF(C439="時間",ROUND(N(D439)/IFERROR(INDEX(名簿!$E$7:$E$36,MATCH(B439,名簿!$A$7:$A$36,0)),8),3),IF(C439="半日",0.5,1)))</f>
        <v>0</v>
      </c>
      <c r="F439" s="6"/>
      <c r="G439" s="19" t="str">
        <f>IF(OR(A439="",B439="",B439&lt;&gt;管理簿!$B$4),"",COUNTIF($B$7:B439,管理簿!$B$4))</f>
        <v/>
      </c>
    </row>
    <row r="440" spans="1:7" ht="17.25" x14ac:dyDescent="0.25">
      <c r="A440" s="14"/>
      <c r="B440" s="6"/>
      <c r="C440" s="16"/>
      <c r="D440" s="16"/>
      <c r="E440" s="18">
        <f>IF(OR(A440="",B440=""),0,IF(C440="時間",ROUND(N(D440)/IFERROR(INDEX(名簿!$E$7:$E$36,MATCH(B440,名簿!$A$7:$A$36,0)),8),3),IF(C440="半日",0.5,1)))</f>
        <v>0</v>
      </c>
      <c r="F440" s="6"/>
      <c r="G440" s="19" t="str">
        <f>IF(OR(A440="",B440="",B440&lt;&gt;管理簿!$B$4),"",COUNTIF($B$7:B440,管理簿!$B$4))</f>
        <v/>
      </c>
    </row>
    <row r="441" spans="1:7" ht="17.25" x14ac:dyDescent="0.25">
      <c r="A441" s="14"/>
      <c r="B441" s="6"/>
      <c r="C441" s="16"/>
      <c r="D441" s="16"/>
      <c r="E441" s="18">
        <f>IF(OR(A441="",B441=""),0,IF(C441="時間",ROUND(N(D441)/IFERROR(INDEX(名簿!$E$7:$E$36,MATCH(B441,名簿!$A$7:$A$36,0)),8),3),IF(C441="半日",0.5,1)))</f>
        <v>0</v>
      </c>
      <c r="F441" s="6"/>
      <c r="G441" s="19" t="str">
        <f>IF(OR(A441="",B441="",B441&lt;&gt;管理簿!$B$4),"",COUNTIF($B$7:B441,管理簿!$B$4))</f>
        <v/>
      </c>
    </row>
    <row r="442" spans="1:7" ht="17.25" x14ac:dyDescent="0.25">
      <c r="A442" s="14"/>
      <c r="B442" s="6"/>
      <c r="C442" s="16"/>
      <c r="D442" s="16"/>
      <c r="E442" s="18">
        <f>IF(OR(A442="",B442=""),0,IF(C442="時間",ROUND(N(D442)/IFERROR(INDEX(名簿!$E$7:$E$36,MATCH(B442,名簿!$A$7:$A$36,0)),8),3),IF(C442="半日",0.5,1)))</f>
        <v>0</v>
      </c>
      <c r="F442" s="6"/>
      <c r="G442" s="19" t="str">
        <f>IF(OR(A442="",B442="",B442&lt;&gt;管理簿!$B$4),"",COUNTIF($B$7:B442,管理簿!$B$4))</f>
        <v/>
      </c>
    </row>
    <row r="443" spans="1:7" ht="17.25" x14ac:dyDescent="0.25">
      <c r="A443" s="14"/>
      <c r="B443" s="6"/>
      <c r="C443" s="16"/>
      <c r="D443" s="16"/>
      <c r="E443" s="18">
        <f>IF(OR(A443="",B443=""),0,IF(C443="時間",ROUND(N(D443)/IFERROR(INDEX(名簿!$E$7:$E$36,MATCH(B443,名簿!$A$7:$A$36,0)),8),3),IF(C443="半日",0.5,1)))</f>
        <v>0</v>
      </c>
      <c r="F443" s="6"/>
      <c r="G443" s="19" t="str">
        <f>IF(OR(A443="",B443="",B443&lt;&gt;管理簿!$B$4),"",COUNTIF($B$7:B443,管理簿!$B$4))</f>
        <v/>
      </c>
    </row>
    <row r="444" spans="1:7" ht="17.25" x14ac:dyDescent="0.25">
      <c r="A444" s="14"/>
      <c r="B444" s="6"/>
      <c r="C444" s="16"/>
      <c r="D444" s="16"/>
      <c r="E444" s="18">
        <f>IF(OR(A444="",B444=""),0,IF(C444="時間",ROUND(N(D444)/IFERROR(INDEX(名簿!$E$7:$E$36,MATCH(B444,名簿!$A$7:$A$36,0)),8),3),IF(C444="半日",0.5,1)))</f>
        <v>0</v>
      </c>
      <c r="F444" s="6"/>
      <c r="G444" s="19" t="str">
        <f>IF(OR(A444="",B444="",B444&lt;&gt;管理簿!$B$4),"",COUNTIF($B$7:B444,管理簿!$B$4))</f>
        <v/>
      </c>
    </row>
    <row r="445" spans="1:7" ht="17.25" x14ac:dyDescent="0.25">
      <c r="A445" s="14"/>
      <c r="B445" s="6"/>
      <c r="C445" s="16"/>
      <c r="D445" s="16"/>
      <c r="E445" s="18">
        <f>IF(OR(A445="",B445=""),0,IF(C445="時間",ROUND(N(D445)/IFERROR(INDEX(名簿!$E$7:$E$36,MATCH(B445,名簿!$A$7:$A$36,0)),8),3),IF(C445="半日",0.5,1)))</f>
        <v>0</v>
      </c>
      <c r="F445" s="6"/>
      <c r="G445" s="19" t="str">
        <f>IF(OR(A445="",B445="",B445&lt;&gt;管理簿!$B$4),"",COUNTIF($B$7:B445,管理簿!$B$4))</f>
        <v/>
      </c>
    </row>
    <row r="446" spans="1:7" ht="17.25" x14ac:dyDescent="0.25">
      <c r="A446" s="14"/>
      <c r="B446" s="6"/>
      <c r="C446" s="16"/>
      <c r="D446" s="16"/>
      <c r="E446" s="18">
        <f>IF(OR(A446="",B446=""),0,IF(C446="時間",ROUND(N(D446)/IFERROR(INDEX(名簿!$E$7:$E$36,MATCH(B446,名簿!$A$7:$A$36,0)),8),3),IF(C446="半日",0.5,1)))</f>
        <v>0</v>
      </c>
      <c r="F446" s="6"/>
      <c r="G446" s="19" t="str">
        <f>IF(OR(A446="",B446="",B446&lt;&gt;管理簿!$B$4),"",COUNTIF($B$7:B446,管理簿!$B$4))</f>
        <v/>
      </c>
    </row>
    <row r="447" spans="1:7" ht="17.25" x14ac:dyDescent="0.25">
      <c r="A447" s="14"/>
      <c r="B447" s="6"/>
      <c r="C447" s="16"/>
      <c r="D447" s="16"/>
      <c r="E447" s="18">
        <f>IF(OR(A447="",B447=""),0,IF(C447="時間",ROUND(N(D447)/IFERROR(INDEX(名簿!$E$7:$E$36,MATCH(B447,名簿!$A$7:$A$36,0)),8),3),IF(C447="半日",0.5,1)))</f>
        <v>0</v>
      </c>
      <c r="F447" s="6"/>
      <c r="G447" s="19" t="str">
        <f>IF(OR(A447="",B447="",B447&lt;&gt;管理簿!$B$4),"",COUNTIF($B$7:B447,管理簿!$B$4))</f>
        <v/>
      </c>
    </row>
    <row r="448" spans="1:7" ht="17.25" x14ac:dyDescent="0.25">
      <c r="A448" s="14"/>
      <c r="B448" s="6"/>
      <c r="C448" s="16"/>
      <c r="D448" s="16"/>
      <c r="E448" s="18">
        <f>IF(OR(A448="",B448=""),0,IF(C448="時間",ROUND(N(D448)/IFERROR(INDEX(名簿!$E$7:$E$36,MATCH(B448,名簿!$A$7:$A$36,0)),8),3),IF(C448="半日",0.5,1)))</f>
        <v>0</v>
      </c>
      <c r="F448" s="6"/>
      <c r="G448" s="19" t="str">
        <f>IF(OR(A448="",B448="",B448&lt;&gt;管理簿!$B$4),"",COUNTIF($B$7:B448,管理簿!$B$4))</f>
        <v/>
      </c>
    </row>
    <row r="449" spans="1:7" ht="17.25" x14ac:dyDescent="0.25">
      <c r="A449" s="14"/>
      <c r="B449" s="6"/>
      <c r="C449" s="16"/>
      <c r="D449" s="16"/>
      <c r="E449" s="18">
        <f>IF(OR(A449="",B449=""),0,IF(C449="時間",ROUND(N(D449)/IFERROR(INDEX(名簿!$E$7:$E$36,MATCH(B449,名簿!$A$7:$A$36,0)),8),3),IF(C449="半日",0.5,1)))</f>
        <v>0</v>
      </c>
      <c r="F449" s="6"/>
      <c r="G449" s="19" t="str">
        <f>IF(OR(A449="",B449="",B449&lt;&gt;管理簿!$B$4),"",COUNTIF($B$7:B449,管理簿!$B$4))</f>
        <v/>
      </c>
    </row>
    <row r="450" spans="1:7" ht="17.25" x14ac:dyDescent="0.25">
      <c r="A450" s="14"/>
      <c r="B450" s="6"/>
      <c r="C450" s="16"/>
      <c r="D450" s="16"/>
      <c r="E450" s="18">
        <f>IF(OR(A450="",B450=""),0,IF(C450="時間",ROUND(N(D450)/IFERROR(INDEX(名簿!$E$7:$E$36,MATCH(B450,名簿!$A$7:$A$36,0)),8),3),IF(C450="半日",0.5,1)))</f>
        <v>0</v>
      </c>
      <c r="F450" s="6"/>
      <c r="G450" s="19" t="str">
        <f>IF(OR(A450="",B450="",B450&lt;&gt;管理簿!$B$4),"",COUNTIF($B$7:B450,管理簿!$B$4))</f>
        <v/>
      </c>
    </row>
    <row r="451" spans="1:7" ht="17.25" x14ac:dyDescent="0.25">
      <c r="A451" s="14"/>
      <c r="B451" s="6"/>
      <c r="C451" s="16"/>
      <c r="D451" s="16"/>
      <c r="E451" s="18">
        <f>IF(OR(A451="",B451=""),0,IF(C451="時間",ROUND(N(D451)/IFERROR(INDEX(名簿!$E$7:$E$36,MATCH(B451,名簿!$A$7:$A$36,0)),8),3),IF(C451="半日",0.5,1)))</f>
        <v>0</v>
      </c>
      <c r="F451" s="6"/>
      <c r="G451" s="19" t="str">
        <f>IF(OR(A451="",B451="",B451&lt;&gt;管理簿!$B$4),"",COUNTIF($B$7:B451,管理簿!$B$4))</f>
        <v/>
      </c>
    </row>
    <row r="452" spans="1:7" ht="17.25" x14ac:dyDescent="0.25">
      <c r="A452" s="14"/>
      <c r="B452" s="6"/>
      <c r="C452" s="16"/>
      <c r="D452" s="16"/>
      <c r="E452" s="18">
        <f>IF(OR(A452="",B452=""),0,IF(C452="時間",ROUND(N(D452)/IFERROR(INDEX(名簿!$E$7:$E$36,MATCH(B452,名簿!$A$7:$A$36,0)),8),3),IF(C452="半日",0.5,1)))</f>
        <v>0</v>
      </c>
      <c r="F452" s="6"/>
      <c r="G452" s="19" t="str">
        <f>IF(OR(A452="",B452="",B452&lt;&gt;管理簿!$B$4),"",COUNTIF($B$7:B452,管理簿!$B$4))</f>
        <v/>
      </c>
    </row>
    <row r="453" spans="1:7" ht="17.25" x14ac:dyDescent="0.25">
      <c r="A453" s="14"/>
      <c r="B453" s="6"/>
      <c r="C453" s="16"/>
      <c r="D453" s="16"/>
      <c r="E453" s="18">
        <f>IF(OR(A453="",B453=""),0,IF(C453="時間",ROUND(N(D453)/IFERROR(INDEX(名簿!$E$7:$E$36,MATCH(B453,名簿!$A$7:$A$36,0)),8),3),IF(C453="半日",0.5,1)))</f>
        <v>0</v>
      </c>
      <c r="F453" s="6"/>
      <c r="G453" s="19" t="str">
        <f>IF(OR(A453="",B453="",B453&lt;&gt;管理簿!$B$4),"",COUNTIF($B$7:B453,管理簿!$B$4))</f>
        <v/>
      </c>
    </row>
    <row r="454" spans="1:7" ht="17.25" x14ac:dyDescent="0.25">
      <c r="A454" s="14"/>
      <c r="B454" s="6"/>
      <c r="C454" s="16"/>
      <c r="D454" s="16"/>
      <c r="E454" s="18">
        <f>IF(OR(A454="",B454=""),0,IF(C454="時間",ROUND(N(D454)/IFERROR(INDEX(名簿!$E$7:$E$36,MATCH(B454,名簿!$A$7:$A$36,0)),8),3),IF(C454="半日",0.5,1)))</f>
        <v>0</v>
      </c>
      <c r="F454" s="6"/>
      <c r="G454" s="19" t="str">
        <f>IF(OR(A454="",B454="",B454&lt;&gt;管理簿!$B$4),"",COUNTIF($B$7:B454,管理簿!$B$4))</f>
        <v/>
      </c>
    </row>
    <row r="455" spans="1:7" ht="17.25" x14ac:dyDescent="0.25">
      <c r="A455" s="14"/>
      <c r="B455" s="6"/>
      <c r="C455" s="16"/>
      <c r="D455" s="16"/>
      <c r="E455" s="18">
        <f>IF(OR(A455="",B455=""),0,IF(C455="時間",ROUND(N(D455)/IFERROR(INDEX(名簿!$E$7:$E$36,MATCH(B455,名簿!$A$7:$A$36,0)),8),3),IF(C455="半日",0.5,1)))</f>
        <v>0</v>
      </c>
      <c r="F455" s="6"/>
      <c r="G455" s="19" t="str">
        <f>IF(OR(A455="",B455="",B455&lt;&gt;管理簿!$B$4),"",COUNTIF($B$7:B455,管理簿!$B$4))</f>
        <v/>
      </c>
    </row>
    <row r="456" spans="1:7" ht="17.25" x14ac:dyDescent="0.25">
      <c r="A456" s="14"/>
      <c r="B456" s="6"/>
      <c r="C456" s="16"/>
      <c r="D456" s="16"/>
      <c r="E456" s="18">
        <f>IF(OR(A456="",B456=""),0,IF(C456="時間",ROUND(N(D456)/IFERROR(INDEX(名簿!$E$7:$E$36,MATCH(B456,名簿!$A$7:$A$36,0)),8),3),IF(C456="半日",0.5,1)))</f>
        <v>0</v>
      </c>
      <c r="F456" s="6"/>
      <c r="G456" s="19" t="str">
        <f>IF(OR(A456="",B456="",B456&lt;&gt;管理簿!$B$4),"",COUNTIF($B$7:B456,管理簿!$B$4))</f>
        <v/>
      </c>
    </row>
    <row r="457" spans="1:7" ht="17.25" x14ac:dyDescent="0.25">
      <c r="A457" s="14"/>
      <c r="B457" s="6"/>
      <c r="C457" s="16"/>
      <c r="D457" s="16"/>
      <c r="E457" s="18">
        <f>IF(OR(A457="",B457=""),0,IF(C457="時間",ROUND(N(D457)/IFERROR(INDEX(名簿!$E$7:$E$36,MATCH(B457,名簿!$A$7:$A$36,0)),8),3),IF(C457="半日",0.5,1)))</f>
        <v>0</v>
      </c>
      <c r="F457" s="6"/>
      <c r="G457" s="19" t="str">
        <f>IF(OR(A457="",B457="",B457&lt;&gt;管理簿!$B$4),"",COUNTIF($B$7:B457,管理簿!$B$4))</f>
        <v/>
      </c>
    </row>
    <row r="458" spans="1:7" ht="17.25" x14ac:dyDescent="0.25">
      <c r="A458" s="14"/>
      <c r="B458" s="6"/>
      <c r="C458" s="16"/>
      <c r="D458" s="16"/>
      <c r="E458" s="18">
        <f>IF(OR(A458="",B458=""),0,IF(C458="時間",ROUND(N(D458)/IFERROR(INDEX(名簿!$E$7:$E$36,MATCH(B458,名簿!$A$7:$A$36,0)),8),3),IF(C458="半日",0.5,1)))</f>
        <v>0</v>
      </c>
      <c r="F458" s="6"/>
      <c r="G458" s="19" t="str">
        <f>IF(OR(A458="",B458="",B458&lt;&gt;管理簿!$B$4),"",COUNTIF($B$7:B458,管理簿!$B$4))</f>
        <v/>
      </c>
    </row>
    <row r="459" spans="1:7" ht="17.25" x14ac:dyDescent="0.25">
      <c r="A459" s="14"/>
      <c r="B459" s="6"/>
      <c r="C459" s="16"/>
      <c r="D459" s="16"/>
      <c r="E459" s="18">
        <f>IF(OR(A459="",B459=""),0,IF(C459="時間",ROUND(N(D459)/IFERROR(INDEX(名簿!$E$7:$E$36,MATCH(B459,名簿!$A$7:$A$36,0)),8),3),IF(C459="半日",0.5,1)))</f>
        <v>0</v>
      </c>
      <c r="F459" s="6"/>
      <c r="G459" s="19" t="str">
        <f>IF(OR(A459="",B459="",B459&lt;&gt;管理簿!$B$4),"",COUNTIF($B$7:B459,管理簿!$B$4))</f>
        <v/>
      </c>
    </row>
    <row r="460" spans="1:7" ht="17.25" x14ac:dyDescent="0.25">
      <c r="A460" s="14"/>
      <c r="B460" s="6"/>
      <c r="C460" s="16"/>
      <c r="D460" s="16"/>
      <c r="E460" s="18">
        <f>IF(OR(A460="",B460=""),0,IF(C460="時間",ROUND(N(D460)/IFERROR(INDEX(名簿!$E$7:$E$36,MATCH(B460,名簿!$A$7:$A$36,0)),8),3),IF(C460="半日",0.5,1)))</f>
        <v>0</v>
      </c>
      <c r="F460" s="6"/>
      <c r="G460" s="19" t="str">
        <f>IF(OR(A460="",B460="",B460&lt;&gt;管理簿!$B$4),"",COUNTIF($B$7:B460,管理簿!$B$4))</f>
        <v/>
      </c>
    </row>
    <row r="461" spans="1:7" ht="17.25" x14ac:dyDescent="0.25">
      <c r="A461" s="14"/>
      <c r="B461" s="6"/>
      <c r="C461" s="16"/>
      <c r="D461" s="16"/>
      <c r="E461" s="18">
        <f>IF(OR(A461="",B461=""),0,IF(C461="時間",ROUND(N(D461)/IFERROR(INDEX(名簿!$E$7:$E$36,MATCH(B461,名簿!$A$7:$A$36,0)),8),3),IF(C461="半日",0.5,1)))</f>
        <v>0</v>
      </c>
      <c r="F461" s="6"/>
      <c r="G461" s="19" t="str">
        <f>IF(OR(A461="",B461="",B461&lt;&gt;管理簿!$B$4),"",COUNTIF($B$7:B461,管理簿!$B$4))</f>
        <v/>
      </c>
    </row>
    <row r="462" spans="1:7" ht="17.25" x14ac:dyDescent="0.25">
      <c r="A462" s="14"/>
      <c r="B462" s="6"/>
      <c r="C462" s="16"/>
      <c r="D462" s="16"/>
      <c r="E462" s="18">
        <f>IF(OR(A462="",B462=""),0,IF(C462="時間",ROUND(N(D462)/IFERROR(INDEX(名簿!$E$7:$E$36,MATCH(B462,名簿!$A$7:$A$36,0)),8),3),IF(C462="半日",0.5,1)))</f>
        <v>0</v>
      </c>
      <c r="F462" s="6"/>
      <c r="G462" s="19" t="str">
        <f>IF(OR(A462="",B462="",B462&lt;&gt;管理簿!$B$4),"",COUNTIF($B$7:B462,管理簿!$B$4))</f>
        <v/>
      </c>
    </row>
    <row r="463" spans="1:7" ht="17.25" x14ac:dyDescent="0.25">
      <c r="A463" s="14"/>
      <c r="B463" s="6"/>
      <c r="C463" s="16"/>
      <c r="D463" s="16"/>
      <c r="E463" s="18">
        <f>IF(OR(A463="",B463=""),0,IF(C463="時間",ROUND(N(D463)/IFERROR(INDEX(名簿!$E$7:$E$36,MATCH(B463,名簿!$A$7:$A$36,0)),8),3),IF(C463="半日",0.5,1)))</f>
        <v>0</v>
      </c>
      <c r="F463" s="6"/>
      <c r="G463" s="19" t="str">
        <f>IF(OR(A463="",B463="",B463&lt;&gt;管理簿!$B$4),"",COUNTIF($B$7:B463,管理簿!$B$4))</f>
        <v/>
      </c>
    </row>
    <row r="464" spans="1:7" ht="17.25" x14ac:dyDescent="0.25">
      <c r="A464" s="14"/>
      <c r="B464" s="6"/>
      <c r="C464" s="16"/>
      <c r="D464" s="16"/>
      <c r="E464" s="18">
        <f>IF(OR(A464="",B464=""),0,IF(C464="時間",ROUND(N(D464)/IFERROR(INDEX(名簿!$E$7:$E$36,MATCH(B464,名簿!$A$7:$A$36,0)),8),3),IF(C464="半日",0.5,1)))</f>
        <v>0</v>
      </c>
      <c r="F464" s="6"/>
      <c r="G464" s="19" t="str">
        <f>IF(OR(A464="",B464="",B464&lt;&gt;管理簿!$B$4),"",COUNTIF($B$7:B464,管理簿!$B$4))</f>
        <v/>
      </c>
    </row>
    <row r="465" spans="1:7" ht="17.25" x14ac:dyDescent="0.25">
      <c r="A465" s="14"/>
      <c r="B465" s="6"/>
      <c r="C465" s="16"/>
      <c r="D465" s="16"/>
      <c r="E465" s="18">
        <f>IF(OR(A465="",B465=""),0,IF(C465="時間",ROUND(N(D465)/IFERROR(INDEX(名簿!$E$7:$E$36,MATCH(B465,名簿!$A$7:$A$36,0)),8),3),IF(C465="半日",0.5,1)))</f>
        <v>0</v>
      </c>
      <c r="F465" s="6"/>
      <c r="G465" s="19" t="str">
        <f>IF(OR(A465="",B465="",B465&lt;&gt;管理簿!$B$4),"",COUNTIF($B$7:B465,管理簿!$B$4))</f>
        <v/>
      </c>
    </row>
    <row r="466" spans="1:7" ht="17.25" x14ac:dyDescent="0.25">
      <c r="A466" s="14"/>
      <c r="B466" s="6"/>
      <c r="C466" s="16"/>
      <c r="D466" s="16"/>
      <c r="E466" s="18">
        <f>IF(OR(A466="",B466=""),0,IF(C466="時間",ROUND(N(D466)/IFERROR(INDEX(名簿!$E$7:$E$36,MATCH(B466,名簿!$A$7:$A$36,0)),8),3),IF(C466="半日",0.5,1)))</f>
        <v>0</v>
      </c>
      <c r="F466" s="6"/>
      <c r="G466" s="19" t="str">
        <f>IF(OR(A466="",B466="",B466&lt;&gt;管理簿!$B$4),"",COUNTIF($B$7:B466,管理簿!$B$4))</f>
        <v/>
      </c>
    </row>
    <row r="467" spans="1:7" ht="17.25" x14ac:dyDescent="0.25">
      <c r="A467" s="14"/>
      <c r="B467" s="6"/>
      <c r="C467" s="16"/>
      <c r="D467" s="16"/>
      <c r="E467" s="18">
        <f>IF(OR(A467="",B467=""),0,IF(C467="時間",ROUND(N(D467)/IFERROR(INDEX(名簿!$E$7:$E$36,MATCH(B467,名簿!$A$7:$A$36,0)),8),3),IF(C467="半日",0.5,1)))</f>
        <v>0</v>
      </c>
      <c r="F467" s="6"/>
      <c r="G467" s="19" t="str">
        <f>IF(OR(A467="",B467="",B467&lt;&gt;管理簿!$B$4),"",COUNTIF($B$7:B467,管理簿!$B$4))</f>
        <v/>
      </c>
    </row>
    <row r="468" spans="1:7" ht="17.25" x14ac:dyDescent="0.25">
      <c r="A468" s="14"/>
      <c r="B468" s="6"/>
      <c r="C468" s="16"/>
      <c r="D468" s="16"/>
      <c r="E468" s="18">
        <f>IF(OR(A468="",B468=""),0,IF(C468="時間",ROUND(N(D468)/IFERROR(INDEX(名簿!$E$7:$E$36,MATCH(B468,名簿!$A$7:$A$36,0)),8),3),IF(C468="半日",0.5,1)))</f>
        <v>0</v>
      </c>
      <c r="F468" s="6"/>
      <c r="G468" s="19" t="str">
        <f>IF(OR(A468="",B468="",B468&lt;&gt;管理簿!$B$4),"",COUNTIF($B$7:B468,管理簿!$B$4))</f>
        <v/>
      </c>
    </row>
    <row r="469" spans="1:7" ht="17.25" x14ac:dyDescent="0.25">
      <c r="A469" s="14"/>
      <c r="B469" s="6"/>
      <c r="C469" s="16"/>
      <c r="D469" s="16"/>
      <c r="E469" s="18">
        <f>IF(OR(A469="",B469=""),0,IF(C469="時間",ROUND(N(D469)/IFERROR(INDEX(名簿!$E$7:$E$36,MATCH(B469,名簿!$A$7:$A$36,0)),8),3),IF(C469="半日",0.5,1)))</f>
        <v>0</v>
      </c>
      <c r="F469" s="6"/>
      <c r="G469" s="19" t="str">
        <f>IF(OR(A469="",B469="",B469&lt;&gt;管理簿!$B$4),"",COUNTIF($B$7:B469,管理簿!$B$4))</f>
        <v/>
      </c>
    </row>
    <row r="470" spans="1:7" ht="17.25" x14ac:dyDescent="0.25">
      <c r="A470" s="14"/>
      <c r="B470" s="6"/>
      <c r="C470" s="16"/>
      <c r="D470" s="16"/>
      <c r="E470" s="18">
        <f>IF(OR(A470="",B470=""),0,IF(C470="時間",ROUND(N(D470)/IFERROR(INDEX(名簿!$E$7:$E$36,MATCH(B470,名簿!$A$7:$A$36,0)),8),3),IF(C470="半日",0.5,1)))</f>
        <v>0</v>
      </c>
      <c r="F470" s="6"/>
      <c r="G470" s="19" t="str">
        <f>IF(OR(A470="",B470="",B470&lt;&gt;管理簿!$B$4),"",COUNTIF($B$7:B470,管理簿!$B$4))</f>
        <v/>
      </c>
    </row>
    <row r="471" spans="1:7" ht="17.25" x14ac:dyDescent="0.25">
      <c r="A471" s="14"/>
      <c r="B471" s="6"/>
      <c r="C471" s="16"/>
      <c r="D471" s="16"/>
      <c r="E471" s="18">
        <f>IF(OR(A471="",B471=""),0,IF(C471="時間",ROUND(N(D471)/IFERROR(INDEX(名簿!$E$7:$E$36,MATCH(B471,名簿!$A$7:$A$36,0)),8),3),IF(C471="半日",0.5,1)))</f>
        <v>0</v>
      </c>
      <c r="F471" s="6"/>
      <c r="G471" s="19" t="str">
        <f>IF(OR(A471="",B471="",B471&lt;&gt;管理簿!$B$4),"",COUNTIF($B$7:B471,管理簿!$B$4))</f>
        <v/>
      </c>
    </row>
    <row r="472" spans="1:7" ht="17.25" x14ac:dyDescent="0.25">
      <c r="A472" s="14"/>
      <c r="B472" s="6"/>
      <c r="C472" s="16"/>
      <c r="D472" s="16"/>
      <c r="E472" s="18">
        <f>IF(OR(A472="",B472=""),0,IF(C472="時間",ROUND(N(D472)/IFERROR(INDEX(名簿!$E$7:$E$36,MATCH(B472,名簿!$A$7:$A$36,0)),8),3),IF(C472="半日",0.5,1)))</f>
        <v>0</v>
      </c>
      <c r="F472" s="6"/>
      <c r="G472" s="19" t="str">
        <f>IF(OR(A472="",B472="",B472&lt;&gt;管理簿!$B$4),"",COUNTIF($B$7:B472,管理簿!$B$4))</f>
        <v/>
      </c>
    </row>
    <row r="473" spans="1:7" ht="17.25" x14ac:dyDescent="0.25">
      <c r="A473" s="14"/>
      <c r="B473" s="6"/>
      <c r="C473" s="16"/>
      <c r="D473" s="16"/>
      <c r="E473" s="18">
        <f>IF(OR(A473="",B473=""),0,IF(C473="時間",ROUND(N(D473)/IFERROR(INDEX(名簿!$E$7:$E$36,MATCH(B473,名簿!$A$7:$A$36,0)),8),3),IF(C473="半日",0.5,1)))</f>
        <v>0</v>
      </c>
      <c r="F473" s="6"/>
      <c r="G473" s="19" t="str">
        <f>IF(OR(A473="",B473="",B473&lt;&gt;管理簿!$B$4),"",COUNTIF($B$7:B473,管理簿!$B$4))</f>
        <v/>
      </c>
    </row>
    <row r="474" spans="1:7" ht="17.25" x14ac:dyDescent="0.25">
      <c r="A474" s="14"/>
      <c r="B474" s="6"/>
      <c r="C474" s="16"/>
      <c r="D474" s="16"/>
      <c r="E474" s="18">
        <f>IF(OR(A474="",B474=""),0,IF(C474="時間",ROUND(N(D474)/IFERROR(INDEX(名簿!$E$7:$E$36,MATCH(B474,名簿!$A$7:$A$36,0)),8),3),IF(C474="半日",0.5,1)))</f>
        <v>0</v>
      </c>
      <c r="F474" s="6"/>
      <c r="G474" s="19" t="str">
        <f>IF(OR(A474="",B474="",B474&lt;&gt;管理簿!$B$4),"",COUNTIF($B$7:B474,管理簿!$B$4))</f>
        <v/>
      </c>
    </row>
    <row r="475" spans="1:7" ht="17.25" x14ac:dyDescent="0.25">
      <c r="A475" s="14"/>
      <c r="B475" s="6"/>
      <c r="C475" s="16"/>
      <c r="D475" s="16"/>
      <c r="E475" s="18">
        <f>IF(OR(A475="",B475=""),0,IF(C475="時間",ROUND(N(D475)/IFERROR(INDEX(名簿!$E$7:$E$36,MATCH(B475,名簿!$A$7:$A$36,0)),8),3),IF(C475="半日",0.5,1)))</f>
        <v>0</v>
      </c>
      <c r="F475" s="6"/>
      <c r="G475" s="19" t="str">
        <f>IF(OR(A475="",B475="",B475&lt;&gt;管理簿!$B$4),"",COUNTIF($B$7:B475,管理簿!$B$4))</f>
        <v/>
      </c>
    </row>
    <row r="476" spans="1:7" ht="17.25" x14ac:dyDescent="0.25">
      <c r="A476" s="14"/>
      <c r="B476" s="6"/>
      <c r="C476" s="16"/>
      <c r="D476" s="16"/>
      <c r="E476" s="18">
        <f>IF(OR(A476="",B476=""),0,IF(C476="時間",ROUND(N(D476)/IFERROR(INDEX(名簿!$E$7:$E$36,MATCH(B476,名簿!$A$7:$A$36,0)),8),3),IF(C476="半日",0.5,1)))</f>
        <v>0</v>
      </c>
      <c r="F476" s="6"/>
      <c r="G476" s="19" t="str">
        <f>IF(OR(A476="",B476="",B476&lt;&gt;管理簿!$B$4),"",COUNTIF($B$7:B476,管理簿!$B$4))</f>
        <v/>
      </c>
    </row>
    <row r="477" spans="1:7" ht="17.25" x14ac:dyDescent="0.25">
      <c r="A477" s="14"/>
      <c r="B477" s="6"/>
      <c r="C477" s="16"/>
      <c r="D477" s="16"/>
      <c r="E477" s="18">
        <f>IF(OR(A477="",B477=""),0,IF(C477="時間",ROUND(N(D477)/IFERROR(INDEX(名簿!$E$7:$E$36,MATCH(B477,名簿!$A$7:$A$36,0)),8),3),IF(C477="半日",0.5,1)))</f>
        <v>0</v>
      </c>
      <c r="F477" s="6"/>
      <c r="G477" s="19" t="str">
        <f>IF(OR(A477="",B477="",B477&lt;&gt;管理簿!$B$4),"",COUNTIF($B$7:B477,管理簿!$B$4))</f>
        <v/>
      </c>
    </row>
    <row r="478" spans="1:7" ht="17.25" x14ac:dyDescent="0.25">
      <c r="A478" s="14"/>
      <c r="B478" s="6"/>
      <c r="C478" s="16"/>
      <c r="D478" s="16"/>
      <c r="E478" s="18">
        <f>IF(OR(A478="",B478=""),0,IF(C478="時間",ROUND(N(D478)/IFERROR(INDEX(名簿!$E$7:$E$36,MATCH(B478,名簿!$A$7:$A$36,0)),8),3),IF(C478="半日",0.5,1)))</f>
        <v>0</v>
      </c>
      <c r="F478" s="6"/>
      <c r="G478" s="19" t="str">
        <f>IF(OR(A478="",B478="",B478&lt;&gt;管理簿!$B$4),"",COUNTIF($B$7:B478,管理簿!$B$4))</f>
        <v/>
      </c>
    </row>
    <row r="479" spans="1:7" ht="17.25" x14ac:dyDescent="0.25">
      <c r="A479" s="14"/>
      <c r="B479" s="6"/>
      <c r="C479" s="16"/>
      <c r="D479" s="16"/>
      <c r="E479" s="18">
        <f>IF(OR(A479="",B479=""),0,IF(C479="時間",ROUND(N(D479)/IFERROR(INDEX(名簿!$E$7:$E$36,MATCH(B479,名簿!$A$7:$A$36,0)),8),3),IF(C479="半日",0.5,1)))</f>
        <v>0</v>
      </c>
      <c r="F479" s="6"/>
      <c r="G479" s="19" t="str">
        <f>IF(OR(A479="",B479="",B479&lt;&gt;管理簿!$B$4),"",COUNTIF($B$7:B479,管理簿!$B$4))</f>
        <v/>
      </c>
    </row>
    <row r="480" spans="1:7" ht="17.25" x14ac:dyDescent="0.25">
      <c r="A480" s="14"/>
      <c r="B480" s="6"/>
      <c r="C480" s="16"/>
      <c r="D480" s="16"/>
      <c r="E480" s="18">
        <f>IF(OR(A480="",B480=""),0,IF(C480="時間",ROUND(N(D480)/IFERROR(INDEX(名簿!$E$7:$E$36,MATCH(B480,名簿!$A$7:$A$36,0)),8),3),IF(C480="半日",0.5,1)))</f>
        <v>0</v>
      </c>
      <c r="F480" s="6"/>
      <c r="G480" s="19" t="str">
        <f>IF(OR(A480="",B480="",B480&lt;&gt;管理簿!$B$4),"",COUNTIF($B$7:B480,管理簿!$B$4))</f>
        <v/>
      </c>
    </row>
    <row r="481" spans="1:7" ht="17.25" x14ac:dyDescent="0.25">
      <c r="A481" s="14"/>
      <c r="B481" s="6"/>
      <c r="C481" s="16"/>
      <c r="D481" s="16"/>
      <c r="E481" s="18">
        <f>IF(OR(A481="",B481=""),0,IF(C481="時間",ROUND(N(D481)/IFERROR(INDEX(名簿!$E$7:$E$36,MATCH(B481,名簿!$A$7:$A$36,0)),8),3),IF(C481="半日",0.5,1)))</f>
        <v>0</v>
      </c>
      <c r="F481" s="6"/>
      <c r="G481" s="19" t="str">
        <f>IF(OR(A481="",B481="",B481&lt;&gt;管理簿!$B$4),"",COUNTIF($B$7:B481,管理簿!$B$4))</f>
        <v/>
      </c>
    </row>
    <row r="482" spans="1:7" ht="17.25" x14ac:dyDescent="0.25">
      <c r="A482" s="14"/>
      <c r="B482" s="6"/>
      <c r="C482" s="16"/>
      <c r="D482" s="16"/>
      <c r="E482" s="18">
        <f>IF(OR(A482="",B482=""),0,IF(C482="時間",ROUND(N(D482)/IFERROR(INDEX(名簿!$E$7:$E$36,MATCH(B482,名簿!$A$7:$A$36,0)),8),3),IF(C482="半日",0.5,1)))</f>
        <v>0</v>
      </c>
      <c r="F482" s="6"/>
      <c r="G482" s="19" t="str">
        <f>IF(OR(A482="",B482="",B482&lt;&gt;管理簿!$B$4),"",COUNTIF($B$7:B482,管理簿!$B$4))</f>
        <v/>
      </c>
    </row>
    <row r="483" spans="1:7" ht="17.25" x14ac:dyDescent="0.25">
      <c r="A483" s="14"/>
      <c r="B483" s="6"/>
      <c r="C483" s="16"/>
      <c r="D483" s="16"/>
      <c r="E483" s="18">
        <f>IF(OR(A483="",B483=""),0,IF(C483="時間",ROUND(N(D483)/IFERROR(INDEX(名簿!$E$7:$E$36,MATCH(B483,名簿!$A$7:$A$36,0)),8),3),IF(C483="半日",0.5,1)))</f>
        <v>0</v>
      </c>
      <c r="F483" s="6"/>
      <c r="G483" s="19" t="str">
        <f>IF(OR(A483="",B483="",B483&lt;&gt;管理簿!$B$4),"",COUNTIF($B$7:B483,管理簿!$B$4))</f>
        <v/>
      </c>
    </row>
    <row r="484" spans="1:7" ht="17.25" x14ac:dyDescent="0.25">
      <c r="A484" s="14"/>
      <c r="B484" s="6"/>
      <c r="C484" s="16"/>
      <c r="D484" s="16"/>
      <c r="E484" s="18">
        <f>IF(OR(A484="",B484=""),0,IF(C484="時間",ROUND(N(D484)/IFERROR(INDEX(名簿!$E$7:$E$36,MATCH(B484,名簿!$A$7:$A$36,0)),8),3),IF(C484="半日",0.5,1)))</f>
        <v>0</v>
      </c>
      <c r="F484" s="6"/>
      <c r="G484" s="19" t="str">
        <f>IF(OR(A484="",B484="",B484&lt;&gt;管理簿!$B$4),"",COUNTIF($B$7:B484,管理簿!$B$4))</f>
        <v/>
      </c>
    </row>
    <row r="485" spans="1:7" ht="17.25" x14ac:dyDescent="0.25">
      <c r="A485" s="14"/>
      <c r="B485" s="6"/>
      <c r="C485" s="16"/>
      <c r="D485" s="16"/>
      <c r="E485" s="18">
        <f>IF(OR(A485="",B485=""),0,IF(C485="時間",ROUND(N(D485)/IFERROR(INDEX(名簿!$E$7:$E$36,MATCH(B485,名簿!$A$7:$A$36,0)),8),3),IF(C485="半日",0.5,1)))</f>
        <v>0</v>
      </c>
      <c r="F485" s="6"/>
      <c r="G485" s="19" t="str">
        <f>IF(OR(A485="",B485="",B485&lt;&gt;管理簿!$B$4),"",COUNTIF($B$7:B485,管理簿!$B$4))</f>
        <v/>
      </c>
    </row>
    <row r="486" spans="1:7" ht="17.25" x14ac:dyDescent="0.25">
      <c r="A486" s="14"/>
      <c r="B486" s="6"/>
      <c r="C486" s="16"/>
      <c r="D486" s="16"/>
      <c r="E486" s="18">
        <f>IF(OR(A486="",B486=""),0,IF(C486="時間",ROUND(N(D486)/IFERROR(INDEX(名簿!$E$7:$E$36,MATCH(B486,名簿!$A$7:$A$36,0)),8),3),IF(C486="半日",0.5,1)))</f>
        <v>0</v>
      </c>
      <c r="F486" s="6"/>
      <c r="G486" s="19" t="str">
        <f>IF(OR(A486="",B486="",B486&lt;&gt;管理簿!$B$4),"",COUNTIF($B$7:B486,管理簿!$B$4))</f>
        <v/>
      </c>
    </row>
    <row r="487" spans="1:7" ht="17.25" x14ac:dyDescent="0.25">
      <c r="A487" s="14"/>
      <c r="B487" s="6"/>
      <c r="C487" s="16"/>
      <c r="D487" s="16"/>
      <c r="E487" s="18">
        <f>IF(OR(A487="",B487=""),0,IF(C487="時間",ROUND(N(D487)/IFERROR(INDEX(名簿!$E$7:$E$36,MATCH(B487,名簿!$A$7:$A$36,0)),8),3),IF(C487="半日",0.5,1)))</f>
        <v>0</v>
      </c>
      <c r="F487" s="6"/>
      <c r="G487" s="19" t="str">
        <f>IF(OR(A487="",B487="",B487&lt;&gt;管理簿!$B$4),"",COUNTIF($B$7:B487,管理簿!$B$4))</f>
        <v/>
      </c>
    </row>
    <row r="488" spans="1:7" ht="17.25" x14ac:dyDescent="0.25">
      <c r="A488" s="14"/>
      <c r="B488" s="6"/>
      <c r="C488" s="16"/>
      <c r="D488" s="16"/>
      <c r="E488" s="18">
        <f>IF(OR(A488="",B488=""),0,IF(C488="時間",ROUND(N(D488)/IFERROR(INDEX(名簿!$E$7:$E$36,MATCH(B488,名簿!$A$7:$A$36,0)),8),3),IF(C488="半日",0.5,1)))</f>
        <v>0</v>
      </c>
      <c r="F488" s="6"/>
      <c r="G488" s="19" t="str">
        <f>IF(OR(A488="",B488="",B488&lt;&gt;管理簿!$B$4),"",COUNTIF($B$7:B488,管理簿!$B$4))</f>
        <v/>
      </c>
    </row>
    <row r="489" spans="1:7" ht="17.25" x14ac:dyDescent="0.25">
      <c r="A489" s="14"/>
      <c r="B489" s="6"/>
      <c r="C489" s="16"/>
      <c r="D489" s="16"/>
      <c r="E489" s="18">
        <f>IF(OR(A489="",B489=""),0,IF(C489="時間",ROUND(N(D489)/IFERROR(INDEX(名簿!$E$7:$E$36,MATCH(B489,名簿!$A$7:$A$36,0)),8),3),IF(C489="半日",0.5,1)))</f>
        <v>0</v>
      </c>
      <c r="F489" s="6"/>
      <c r="G489" s="19" t="str">
        <f>IF(OR(A489="",B489="",B489&lt;&gt;管理簿!$B$4),"",COUNTIF($B$7:B489,管理簿!$B$4))</f>
        <v/>
      </c>
    </row>
    <row r="490" spans="1:7" ht="17.25" x14ac:dyDescent="0.25">
      <c r="A490" s="14"/>
      <c r="B490" s="6"/>
      <c r="C490" s="16"/>
      <c r="D490" s="16"/>
      <c r="E490" s="18">
        <f>IF(OR(A490="",B490=""),0,IF(C490="時間",ROUND(N(D490)/IFERROR(INDEX(名簿!$E$7:$E$36,MATCH(B490,名簿!$A$7:$A$36,0)),8),3),IF(C490="半日",0.5,1)))</f>
        <v>0</v>
      </c>
      <c r="F490" s="6"/>
      <c r="G490" s="19" t="str">
        <f>IF(OR(A490="",B490="",B490&lt;&gt;管理簿!$B$4),"",COUNTIF($B$7:B490,管理簿!$B$4))</f>
        <v/>
      </c>
    </row>
    <row r="491" spans="1:7" ht="17.25" x14ac:dyDescent="0.25">
      <c r="A491" s="14"/>
      <c r="B491" s="6"/>
      <c r="C491" s="16"/>
      <c r="D491" s="16"/>
      <c r="E491" s="18">
        <f>IF(OR(A491="",B491=""),0,IF(C491="時間",ROUND(N(D491)/IFERROR(INDEX(名簿!$E$7:$E$36,MATCH(B491,名簿!$A$7:$A$36,0)),8),3),IF(C491="半日",0.5,1)))</f>
        <v>0</v>
      </c>
      <c r="F491" s="6"/>
      <c r="G491" s="19" t="str">
        <f>IF(OR(A491="",B491="",B491&lt;&gt;管理簿!$B$4),"",COUNTIF($B$7:B491,管理簿!$B$4))</f>
        <v/>
      </c>
    </row>
    <row r="492" spans="1:7" ht="17.25" x14ac:dyDescent="0.25">
      <c r="A492" s="14"/>
      <c r="B492" s="6"/>
      <c r="C492" s="16"/>
      <c r="D492" s="16"/>
      <c r="E492" s="18">
        <f>IF(OR(A492="",B492=""),0,IF(C492="時間",ROUND(N(D492)/IFERROR(INDEX(名簿!$E$7:$E$36,MATCH(B492,名簿!$A$7:$A$36,0)),8),3),IF(C492="半日",0.5,1)))</f>
        <v>0</v>
      </c>
      <c r="F492" s="6"/>
      <c r="G492" s="19" t="str">
        <f>IF(OR(A492="",B492="",B492&lt;&gt;管理簿!$B$4),"",COUNTIF($B$7:B492,管理簿!$B$4))</f>
        <v/>
      </c>
    </row>
    <row r="493" spans="1:7" ht="17.25" x14ac:dyDescent="0.25">
      <c r="A493" s="14"/>
      <c r="B493" s="6"/>
      <c r="C493" s="16"/>
      <c r="D493" s="16"/>
      <c r="E493" s="18">
        <f>IF(OR(A493="",B493=""),0,IF(C493="時間",ROUND(N(D493)/IFERROR(INDEX(名簿!$E$7:$E$36,MATCH(B493,名簿!$A$7:$A$36,0)),8),3),IF(C493="半日",0.5,1)))</f>
        <v>0</v>
      </c>
      <c r="F493" s="6"/>
      <c r="G493" s="19" t="str">
        <f>IF(OR(A493="",B493="",B493&lt;&gt;管理簿!$B$4),"",COUNTIF($B$7:B493,管理簿!$B$4))</f>
        <v/>
      </c>
    </row>
    <row r="494" spans="1:7" ht="17.25" x14ac:dyDescent="0.25">
      <c r="A494" s="14"/>
      <c r="B494" s="6"/>
      <c r="C494" s="16"/>
      <c r="D494" s="16"/>
      <c r="E494" s="18">
        <f>IF(OR(A494="",B494=""),0,IF(C494="時間",ROUND(N(D494)/IFERROR(INDEX(名簿!$E$7:$E$36,MATCH(B494,名簿!$A$7:$A$36,0)),8),3),IF(C494="半日",0.5,1)))</f>
        <v>0</v>
      </c>
      <c r="F494" s="6"/>
      <c r="G494" s="19" t="str">
        <f>IF(OR(A494="",B494="",B494&lt;&gt;管理簿!$B$4),"",COUNTIF($B$7:B494,管理簿!$B$4))</f>
        <v/>
      </c>
    </row>
    <row r="495" spans="1:7" ht="17.25" x14ac:dyDescent="0.25">
      <c r="A495" s="14"/>
      <c r="B495" s="6"/>
      <c r="C495" s="16"/>
      <c r="D495" s="16"/>
      <c r="E495" s="18">
        <f>IF(OR(A495="",B495=""),0,IF(C495="時間",ROUND(N(D495)/IFERROR(INDEX(名簿!$E$7:$E$36,MATCH(B495,名簿!$A$7:$A$36,0)),8),3),IF(C495="半日",0.5,1)))</f>
        <v>0</v>
      </c>
      <c r="F495" s="6"/>
      <c r="G495" s="19" t="str">
        <f>IF(OR(A495="",B495="",B495&lt;&gt;管理簿!$B$4),"",COUNTIF($B$7:B495,管理簿!$B$4))</f>
        <v/>
      </c>
    </row>
    <row r="496" spans="1:7" ht="17.25" x14ac:dyDescent="0.25">
      <c r="A496" s="14"/>
      <c r="B496" s="6"/>
      <c r="C496" s="16"/>
      <c r="D496" s="16"/>
      <c r="E496" s="18">
        <f>IF(OR(A496="",B496=""),0,IF(C496="時間",ROUND(N(D496)/IFERROR(INDEX(名簿!$E$7:$E$36,MATCH(B496,名簿!$A$7:$A$36,0)),8),3),IF(C496="半日",0.5,1)))</f>
        <v>0</v>
      </c>
      <c r="F496" s="6"/>
      <c r="G496" s="19" t="str">
        <f>IF(OR(A496="",B496="",B496&lt;&gt;管理簿!$B$4),"",COUNTIF($B$7:B496,管理簿!$B$4))</f>
        <v/>
      </c>
    </row>
    <row r="497" spans="1:7" ht="17.25" x14ac:dyDescent="0.25">
      <c r="A497" s="14"/>
      <c r="B497" s="6"/>
      <c r="C497" s="16"/>
      <c r="D497" s="16"/>
      <c r="E497" s="18">
        <f>IF(OR(A497="",B497=""),0,IF(C497="時間",ROUND(N(D497)/IFERROR(INDEX(名簿!$E$7:$E$36,MATCH(B497,名簿!$A$7:$A$36,0)),8),3),IF(C497="半日",0.5,1)))</f>
        <v>0</v>
      </c>
      <c r="F497" s="6"/>
      <c r="G497" s="19" t="str">
        <f>IF(OR(A497="",B497="",B497&lt;&gt;管理簿!$B$4),"",COUNTIF($B$7:B497,管理簿!$B$4))</f>
        <v/>
      </c>
    </row>
    <row r="498" spans="1:7" ht="17.25" x14ac:dyDescent="0.25">
      <c r="A498" s="14"/>
      <c r="B498" s="6"/>
      <c r="C498" s="16"/>
      <c r="D498" s="16"/>
      <c r="E498" s="18">
        <f>IF(OR(A498="",B498=""),0,IF(C498="時間",ROUND(N(D498)/IFERROR(INDEX(名簿!$E$7:$E$36,MATCH(B498,名簿!$A$7:$A$36,0)),8),3),IF(C498="半日",0.5,1)))</f>
        <v>0</v>
      </c>
      <c r="F498" s="6"/>
      <c r="G498" s="19" t="str">
        <f>IF(OR(A498="",B498="",B498&lt;&gt;管理簿!$B$4),"",COUNTIF($B$7:B498,管理簿!$B$4))</f>
        <v/>
      </c>
    </row>
    <row r="499" spans="1:7" ht="17.25" x14ac:dyDescent="0.25">
      <c r="A499" s="14"/>
      <c r="B499" s="6"/>
      <c r="C499" s="16"/>
      <c r="D499" s="16"/>
      <c r="E499" s="18">
        <f>IF(OR(A499="",B499=""),0,IF(C499="時間",ROUND(N(D499)/IFERROR(INDEX(名簿!$E$7:$E$36,MATCH(B499,名簿!$A$7:$A$36,0)),8),3),IF(C499="半日",0.5,1)))</f>
        <v>0</v>
      </c>
      <c r="F499" s="6"/>
      <c r="G499" s="19" t="str">
        <f>IF(OR(A499="",B499="",B499&lt;&gt;管理簿!$B$4),"",COUNTIF($B$7:B499,管理簿!$B$4))</f>
        <v/>
      </c>
    </row>
    <row r="500" spans="1:7" ht="17.25" x14ac:dyDescent="0.25">
      <c r="A500" s="14"/>
      <c r="B500" s="6"/>
      <c r="C500" s="16"/>
      <c r="D500" s="16"/>
      <c r="E500" s="18">
        <f>IF(OR(A500="",B500=""),0,IF(C500="時間",ROUND(N(D500)/IFERROR(INDEX(名簿!$E$7:$E$36,MATCH(B500,名簿!$A$7:$A$36,0)),8),3),IF(C500="半日",0.5,1)))</f>
        <v>0</v>
      </c>
      <c r="F500" s="6"/>
      <c r="G500" s="19" t="str">
        <f>IF(OR(A500="",B500="",B500&lt;&gt;管理簿!$B$4),"",COUNTIF($B$7:B500,管理簿!$B$4))</f>
        <v/>
      </c>
    </row>
    <row r="501" spans="1:7" ht="17.25" x14ac:dyDescent="0.25">
      <c r="A501" s="14"/>
      <c r="B501" s="6"/>
      <c r="C501" s="16"/>
      <c r="D501" s="16"/>
      <c r="E501" s="18">
        <f>IF(OR(A501="",B501=""),0,IF(C501="時間",ROUND(N(D501)/IFERROR(INDEX(名簿!$E$7:$E$36,MATCH(B501,名簿!$A$7:$A$36,0)),8),3),IF(C501="半日",0.5,1)))</f>
        <v>0</v>
      </c>
      <c r="F501" s="6"/>
      <c r="G501" s="19" t="str">
        <f>IF(OR(A501="",B501="",B501&lt;&gt;管理簿!$B$4),"",COUNTIF($B$7:B501,管理簿!$B$4))</f>
        <v/>
      </c>
    </row>
    <row r="502" spans="1:7" ht="17.25" x14ac:dyDescent="0.25">
      <c r="A502" s="14"/>
      <c r="B502" s="6"/>
      <c r="C502" s="16"/>
      <c r="D502" s="16"/>
      <c r="E502" s="18">
        <f>IF(OR(A502="",B502=""),0,IF(C502="時間",ROUND(N(D502)/IFERROR(INDEX(名簿!$E$7:$E$36,MATCH(B502,名簿!$A$7:$A$36,0)),8),3),IF(C502="半日",0.5,1)))</f>
        <v>0</v>
      </c>
      <c r="F502" s="6"/>
      <c r="G502" s="19" t="str">
        <f>IF(OR(A502="",B502="",B502&lt;&gt;管理簿!$B$4),"",COUNTIF($B$7:B502,管理簿!$B$4))</f>
        <v/>
      </c>
    </row>
    <row r="503" spans="1:7" ht="17.25" x14ac:dyDescent="0.25">
      <c r="A503" s="14"/>
      <c r="B503" s="6"/>
      <c r="C503" s="16"/>
      <c r="D503" s="16"/>
      <c r="E503" s="18">
        <f>IF(OR(A503="",B503=""),0,IF(C503="時間",ROUND(N(D503)/IFERROR(INDEX(名簿!$E$7:$E$36,MATCH(B503,名簿!$A$7:$A$36,0)),8),3),IF(C503="半日",0.5,1)))</f>
        <v>0</v>
      </c>
      <c r="F503" s="6"/>
      <c r="G503" s="19" t="str">
        <f>IF(OR(A503="",B503="",B503&lt;&gt;管理簿!$B$4),"",COUNTIF($B$7:B503,管理簿!$B$4))</f>
        <v/>
      </c>
    </row>
    <row r="504" spans="1:7" ht="17.25" x14ac:dyDescent="0.25">
      <c r="A504" s="14"/>
      <c r="B504" s="6"/>
      <c r="C504" s="16"/>
      <c r="D504" s="16"/>
      <c r="E504" s="18">
        <f>IF(OR(A504="",B504=""),0,IF(C504="時間",ROUND(N(D504)/IFERROR(INDEX(名簿!$E$7:$E$36,MATCH(B504,名簿!$A$7:$A$36,0)),8),3),IF(C504="半日",0.5,1)))</f>
        <v>0</v>
      </c>
      <c r="F504" s="6"/>
      <c r="G504" s="19" t="str">
        <f>IF(OR(A504="",B504="",B504&lt;&gt;管理簿!$B$4),"",COUNTIF($B$7:B504,管理簿!$B$4))</f>
        <v/>
      </c>
    </row>
    <row r="505" spans="1:7" ht="17.25" x14ac:dyDescent="0.25">
      <c r="A505" s="14"/>
      <c r="B505" s="6"/>
      <c r="C505" s="16"/>
      <c r="D505" s="16"/>
      <c r="E505" s="18">
        <f>IF(OR(A505="",B505=""),0,IF(C505="時間",ROUND(N(D505)/IFERROR(INDEX(名簿!$E$7:$E$36,MATCH(B505,名簿!$A$7:$A$36,0)),8),3),IF(C505="半日",0.5,1)))</f>
        <v>0</v>
      </c>
      <c r="F505" s="6"/>
      <c r="G505" s="19" t="str">
        <f>IF(OR(A505="",B505="",B505&lt;&gt;管理簿!$B$4),"",COUNTIF($B$7:B505,管理簿!$B$4))</f>
        <v/>
      </c>
    </row>
    <row r="506" spans="1:7" ht="17.25" x14ac:dyDescent="0.25">
      <c r="A506" s="14"/>
      <c r="B506" s="6"/>
      <c r="C506" s="16"/>
      <c r="D506" s="16"/>
      <c r="E506" s="18">
        <f>IF(OR(A506="",B506=""),0,IF(C506="時間",ROUND(N(D506)/IFERROR(INDEX(名簿!$E$7:$E$36,MATCH(B506,名簿!$A$7:$A$36,0)),8),3),IF(C506="半日",0.5,1)))</f>
        <v>0</v>
      </c>
      <c r="F506" s="6"/>
      <c r="G506" s="19" t="str">
        <f>IF(OR(A506="",B506="",B506&lt;&gt;管理簿!$B$4),"",COUNTIF($B$7:B506,管理簿!$B$4))</f>
        <v/>
      </c>
    </row>
    <row r="507" spans="1:7" ht="17.25" x14ac:dyDescent="0.25">
      <c r="A507" s="14"/>
      <c r="B507" s="6"/>
      <c r="C507" s="16"/>
      <c r="D507" s="16"/>
      <c r="E507" s="18">
        <f>IF(OR(A507="",B507=""),0,IF(C507="時間",ROUND(N(D507)/IFERROR(INDEX(名簿!$E$7:$E$36,MATCH(B507,名簿!$A$7:$A$36,0)),8),3),IF(C507="半日",0.5,1)))</f>
        <v>0</v>
      </c>
      <c r="F507" s="6"/>
      <c r="G507" s="19" t="str">
        <f>IF(OR(A507="",B507="",B507&lt;&gt;管理簿!$B$4),"",COUNTIF($B$7:B507,管理簿!$B$4))</f>
        <v/>
      </c>
    </row>
    <row r="508" spans="1:7" ht="17.25" x14ac:dyDescent="0.25">
      <c r="A508" s="14"/>
      <c r="B508" s="6"/>
      <c r="C508" s="16"/>
      <c r="D508" s="16"/>
      <c r="E508" s="18">
        <f>IF(OR(A508="",B508=""),0,IF(C508="時間",ROUND(N(D508)/IFERROR(INDEX(名簿!$E$7:$E$36,MATCH(B508,名簿!$A$7:$A$36,0)),8),3),IF(C508="半日",0.5,1)))</f>
        <v>0</v>
      </c>
      <c r="F508" s="6"/>
      <c r="G508" s="19" t="str">
        <f>IF(OR(A508="",B508="",B508&lt;&gt;管理簿!$B$4),"",COUNTIF($B$7:B508,管理簿!$B$4))</f>
        <v/>
      </c>
    </row>
    <row r="509" spans="1:7" ht="17.25" x14ac:dyDescent="0.25">
      <c r="A509" s="14"/>
      <c r="B509" s="6"/>
      <c r="C509" s="16"/>
      <c r="D509" s="16"/>
      <c r="E509" s="18">
        <f>IF(OR(A509="",B509=""),0,IF(C509="時間",ROUND(N(D509)/IFERROR(INDEX(名簿!$E$7:$E$36,MATCH(B509,名簿!$A$7:$A$36,0)),8),3),IF(C509="半日",0.5,1)))</f>
        <v>0</v>
      </c>
      <c r="F509" s="6"/>
      <c r="G509" s="19" t="str">
        <f>IF(OR(A509="",B509="",B509&lt;&gt;管理簿!$B$4),"",COUNTIF($B$7:B509,管理簿!$B$4))</f>
        <v/>
      </c>
    </row>
    <row r="510" spans="1:7" ht="17.25" x14ac:dyDescent="0.25">
      <c r="A510" s="14"/>
      <c r="B510" s="6"/>
      <c r="C510" s="16"/>
      <c r="D510" s="16"/>
      <c r="E510" s="18">
        <f>IF(OR(A510="",B510=""),0,IF(C510="時間",ROUND(N(D510)/IFERROR(INDEX(名簿!$E$7:$E$36,MATCH(B510,名簿!$A$7:$A$36,0)),8),3),IF(C510="半日",0.5,1)))</f>
        <v>0</v>
      </c>
      <c r="F510" s="6"/>
      <c r="G510" s="19" t="str">
        <f>IF(OR(A510="",B510="",B510&lt;&gt;管理簿!$B$4),"",COUNTIF($B$7:B510,管理簿!$B$4))</f>
        <v/>
      </c>
    </row>
    <row r="511" spans="1:7" ht="17.25" x14ac:dyDescent="0.25">
      <c r="A511" s="14"/>
      <c r="B511" s="6"/>
      <c r="C511" s="16"/>
      <c r="D511" s="16"/>
      <c r="E511" s="18">
        <f>IF(OR(A511="",B511=""),0,IF(C511="時間",ROUND(N(D511)/IFERROR(INDEX(名簿!$E$7:$E$36,MATCH(B511,名簿!$A$7:$A$36,0)),8),3),IF(C511="半日",0.5,1)))</f>
        <v>0</v>
      </c>
      <c r="F511" s="6"/>
      <c r="G511" s="19" t="str">
        <f>IF(OR(A511="",B511="",B511&lt;&gt;管理簿!$B$4),"",COUNTIF($B$7:B511,管理簿!$B$4))</f>
        <v/>
      </c>
    </row>
    <row r="512" spans="1:7" ht="17.25" x14ac:dyDescent="0.25">
      <c r="A512" s="14"/>
      <c r="B512" s="6"/>
      <c r="C512" s="16"/>
      <c r="D512" s="16"/>
      <c r="E512" s="18">
        <f>IF(OR(A512="",B512=""),0,IF(C512="時間",ROUND(N(D512)/IFERROR(INDEX(名簿!$E$7:$E$36,MATCH(B512,名簿!$A$7:$A$36,0)),8),3),IF(C512="半日",0.5,1)))</f>
        <v>0</v>
      </c>
      <c r="F512" s="6"/>
      <c r="G512" s="19" t="str">
        <f>IF(OR(A512="",B512="",B512&lt;&gt;管理簿!$B$4),"",COUNTIF($B$7:B512,管理簿!$B$4))</f>
        <v/>
      </c>
    </row>
    <row r="513" spans="1:7" ht="17.25" x14ac:dyDescent="0.25">
      <c r="A513" s="14"/>
      <c r="B513" s="6"/>
      <c r="C513" s="16"/>
      <c r="D513" s="16"/>
      <c r="E513" s="18">
        <f>IF(OR(A513="",B513=""),0,IF(C513="時間",ROUND(N(D513)/IFERROR(INDEX(名簿!$E$7:$E$36,MATCH(B513,名簿!$A$7:$A$36,0)),8),3),IF(C513="半日",0.5,1)))</f>
        <v>0</v>
      </c>
      <c r="F513" s="6"/>
      <c r="G513" s="19" t="str">
        <f>IF(OR(A513="",B513="",B513&lt;&gt;管理簿!$B$4),"",COUNTIF($B$7:B513,管理簿!$B$4))</f>
        <v/>
      </c>
    </row>
    <row r="514" spans="1:7" ht="17.25" x14ac:dyDescent="0.25">
      <c r="A514" s="14"/>
      <c r="B514" s="6"/>
      <c r="C514" s="16"/>
      <c r="D514" s="16"/>
      <c r="E514" s="18">
        <f>IF(OR(A514="",B514=""),0,IF(C514="時間",ROUND(N(D514)/IFERROR(INDEX(名簿!$E$7:$E$36,MATCH(B514,名簿!$A$7:$A$36,0)),8),3),IF(C514="半日",0.5,1)))</f>
        <v>0</v>
      </c>
      <c r="F514" s="6"/>
      <c r="G514" s="19" t="str">
        <f>IF(OR(A514="",B514="",B514&lt;&gt;管理簿!$B$4),"",COUNTIF($B$7:B514,管理簿!$B$4))</f>
        <v/>
      </c>
    </row>
    <row r="515" spans="1:7" ht="17.25" x14ac:dyDescent="0.25">
      <c r="A515" s="14"/>
      <c r="B515" s="6"/>
      <c r="C515" s="16"/>
      <c r="D515" s="16"/>
      <c r="E515" s="18">
        <f>IF(OR(A515="",B515=""),0,IF(C515="時間",ROUND(N(D515)/IFERROR(INDEX(名簿!$E$7:$E$36,MATCH(B515,名簿!$A$7:$A$36,0)),8),3),IF(C515="半日",0.5,1)))</f>
        <v>0</v>
      </c>
      <c r="F515" s="6"/>
      <c r="G515" s="19" t="str">
        <f>IF(OR(A515="",B515="",B515&lt;&gt;管理簿!$B$4),"",COUNTIF($B$7:B515,管理簿!$B$4))</f>
        <v/>
      </c>
    </row>
    <row r="516" spans="1:7" ht="17.25" x14ac:dyDescent="0.25">
      <c r="A516" s="14"/>
      <c r="B516" s="6"/>
      <c r="C516" s="16"/>
      <c r="D516" s="16"/>
      <c r="E516" s="18">
        <f>IF(OR(A516="",B516=""),0,IF(C516="時間",ROUND(N(D516)/IFERROR(INDEX(名簿!$E$7:$E$36,MATCH(B516,名簿!$A$7:$A$36,0)),8),3),IF(C516="半日",0.5,1)))</f>
        <v>0</v>
      </c>
      <c r="F516" s="6"/>
      <c r="G516" s="19" t="str">
        <f>IF(OR(A516="",B516="",B516&lt;&gt;管理簿!$B$4),"",COUNTIF($B$7:B516,管理簿!$B$4))</f>
        <v/>
      </c>
    </row>
    <row r="517" spans="1:7" ht="17.25" x14ac:dyDescent="0.25">
      <c r="A517" s="14"/>
      <c r="B517" s="6"/>
      <c r="C517" s="16"/>
      <c r="D517" s="16"/>
      <c r="E517" s="18">
        <f>IF(OR(A517="",B517=""),0,IF(C517="時間",ROUND(N(D517)/IFERROR(INDEX(名簿!$E$7:$E$36,MATCH(B517,名簿!$A$7:$A$36,0)),8),3),IF(C517="半日",0.5,1)))</f>
        <v>0</v>
      </c>
      <c r="F517" s="6"/>
      <c r="G517" s="19" t="str">
        <f>IF(OR(A517="",B517="",B517&lt;&gt;管理簿!$B$4),"",COUNTIF($B$7:B517,管理簿!$B$4))</f>
        <v/>
      </c>
    </row>
    <row r="518" spans="1:7" ht="17.25" x14ac:dyDescent="0.25">
      <c r="A518" s="14"/>
      <c r="B518" s="6"/>
      <c r="C518" s="16"/>
      <c r="D518" s="16"/>
      <c r="E518" s="18">
        <f>IF(OR(A518="",B518=""),0,IF(C518="時間",ROUND(N(D518)/IFERROR(INDEX(名簿!$E$7:$E$36,MATCH(B518,名簿!$A$7:$A$36,0)),8),3),IF(C518="半日",0.5,1)))</f>
        <v>0</v>
      </c>
      <c r="F518" s="6"/>
      <c r="G518" s="19" t="str">
        <f>IF(OR(A518="",B518="",B518&lt;&gt;管理簿!$B$4),"",COUNTIF($B$7:B518,管理簿!$B$4))</f>
        <v/>
      </c>
    </row>
    <row r="519" spans="1:7" ht="17.25" x14ac:dyDescent="0.25">
      <c r="A519" s="14"/>
      <c r="B519" s="6"/>
      <c r="C519" s="16"/>
      <c r="D519" s="16"/>
      <c r="E519" s="18">
        <f>IF(OR(A519="",B519=""),0,IF(C519="時間",ROUND(N(D519)/IFERROR(INDEX(名簿!$E$7:$E$36,MATCH(B519,名簿!$A$7:$A$36,0)),8),3),IF(C519="半日",0.5,1)))</f>
        <v>0</v>
      </c>
      <c r="F519" s="6"/>
      <c r="G519" s="19" t="str">
        <f>IF(OR(A519="",B519="",B519&lt;&gt;管理簿!$B$4),"",COUNTIF($B$7:B519,管理簿!$B$4))</f>
        <v/>
      </c>
    </row>
    <row r="520" spans="1:7" ht="17.25" x14ac:dyDescent="0.25">
      <c r="A520" s="14"/>
      <c r="B520" s="6"/>
      <c r="C520" s="16"/>
      <c r="D520" s="16"/>
      <c r="E520" s="18">
        <f>IF(OR(A520="",B520=""),0,IF(C520="時間",ROUND(N(D520)/IFERROR(INDEX(名簿!$E$7:$E$36,MATCH(B520,名簿!$A$7:$A$36,0)),8),3),IF(C520="半日",0.5,1)))</f>
        <v>0</v>
      </c>
      <c r="F520" s="6"/>
      <c r="G520" s="19" t="str">
        <f>IF(OR(A520="",B520="",B520&lt;&gt;管理簿!$B$4),"",COUNTIF($B$7:B520,管理簿!$B$4))</f>
        <v/>
      </c>
    </row>
    <row r="521" spans="1:7" ht="17.25" x14ac:dyDescent="0.25">
      <c r="A521" s="14"/>
      <c r="B521" s="6"/>
      <c r="C521" s="16"/>
      <c r="D521" s="16"/>
      <c r="E521" s="18">
        <f>IF(OR(A521="",B521=""),0,IF(C521="時間",ROUND(N(D521)/IFERROR(INDEX(名簿!$E$7:$E$36,MATCH(B521,名簿!$A$7:$A$36,0)),8),3),IF(C521="半日",0.5,1)))</f>
        <v>0</v>
      </c>
      <c r="F521" s="6"/>
      <c r="G521" s="19" t="str">
        <f>IF(OR(A521="",B521="",B521&lt;&gt;管理簿!$B$4),"",COUNTIF($B$7:B521,管理簿!$B$4))</f>
        <v/>
      </c>
    </row>
    <row r="522" spans="1:7" ht="17.25" x14ac:dyDescent="0.25">
      <c r="A522" s="14"/>
      <c r="B522" s="6"/>
      <c r="C522" s="16"/>
      <c r="D522" s="16"/>
      <c r="E522" s="18">
        <f>IF(OR(A522="",B522=""),0,IF(C522="時間",ROUND(N(D522)/IFERROR(INDEX(名簿!$E$7:$E$36,MATCH(B522,名簿!$A$7:$A$36,0)),8),3),IF(C522="半日",0.5,1)))</f>
        <v>0</v>
      </c>
      <c r="F522" s="6"/>
      <c r="G522" s="19" t="str">
        <f>IF(OR(A522="",B522="",B522&lt;&gt;管理簿!$B$4),"",COUNTIF($B$7:B522,管理簿!$B$4))</f>
        <v/>
      </c>
    </row>
    <row r="523" spans="1:7" ht="17.25" x14ac:dyDescent="0.25">
      <c r="A523" s="14"/>
      <c r="B523" s="6"/>
      <c r="C523" s="16"/>
      <c r="D523" s="16"/>
      <c r="E523" s="18">
        <f>IF(OR(A523="",B523=""),0,IF(C523="時間",ROUND(N(D523)/IFERROR(INDEX(名簿!$E$7:$E$36,MATCH(B523,名簿!$A$7:$A$36,0)),8),3),IF(C523="半日",0.5,1)))</f>
        <v>0</v>
      </c>
      <c r="F523" s="6"/>
      <c r="G523" s="19" t="str">
        <f>IF(OR(A523="",B523="",B523&lt;&gt;管理簿!$B$4),"",COUNTIF($B$7:B523,管理簿!$B$4))</f>
        <v/>
      </c>
    </row>
    <row r="524" spans="1:7" ht="17.25" x14ac:dyDescent="0.25">
      <c r="A524" s="14"/>
      <c r="B524" s="6"/>
      <c r="C524" s="16"/>
      <c r="D524" s="16"/>
      <c r="E524" s="18">
        <f>IF(OR(A524="",B524=""),0,IF(C524="時間",ROUND(N(D524)/IFERROR(INDEX(名簿!$E$7:$E$36,MATCH(B524,名簿!$A$7:$A$36,0)),8),3),IF(C524="半日",0.5,1)))</f>
        <v>0</v>
      </c>
      <c r="F524" s="6"/>
      <c r="G524" s="19" t="str">
        <f>IF(OR(A524="",B524="",B524&lt;&gt;管理簿!$B$4),"",COUNTIF($B$7:B524,管理簿!$B$4))</f>
        <v/>
      </c>
    </row>
    <row r="525" spans="1:7" ht="17.25" x14ac:dyDescent="0.25">
      <c r="A525" s="14"/>
      <c r="B525" s="6"/>
      <c r="C525" s="16"/>
      <c r="D525" s="16"/>
      <c r="E525" s="18">
        <f>IF(OR(A525="",B525=""),0,IF(C525="時間",ROUND(N(D525)/IFERROR(INDEX(名簿!$E$7:$E$36,MATCH(B525,名簿!$A$7:$A$36,0)),8),3),IF(C525="半日",0.5,1)))</f>
        <v>0</v>
      </c>
      <c r="F525" s="6"/>
      <c r="G525" s="19" t="str">
        <f>IF(OR(A525="",B525="",B525&lt;&gt;管理簿!$B$4),"",COUNTIF($B$7:B525,管理簿!$B$4))</f>
        <v/>
      </c>
    </row>
    <row r="526" spans="1:7" ht="17.25" x14ac:dyDescent="0.25">
      <c r="A526" s="14"/>
      <c r="B526" s="6"/>
      <c r="C526" s="16"/>
      <c r="D526" s="16"/>
      <c r="E526" s="18">
        <f>IF(OR(A526="",B526=""),0,IF(C526="時間",ROUND(N(D526)/IFERROR(INDEX(名簿!$E$7:$E$36,MATCH(B526,名簿!$A$7:$A$36,0)),8),3),IF(C526="半日",0.5,1)))</f>
        <v>0</v>
      </c>
      <c r="F526" s="6"/>
      <c r="G526" s="19" t="str">
        <f>IF(OR(A526="",B526="",B526&lt;&gt;管理簿!$B$4),"",COUNTIF($B$7:B526,管理簿!$B$4))</f>
        <v/>
      </c>
    </row>
    <row r="527" spans="1:7" ht="17.25" x14ac:dyDescent="0.25">
      <c r="A527" s="14"/>
      <c r="B527" s="6"/>
      <c r="C527" s="16"/>
      <c r="D527" s="16"/>
      <c r="E527" s="18">
        <f>IF(OR(A527="",B527=""),0,IF(C527="時間",ROUND(N(D527)/IFERROR(INDEX(名簿!$E$7:$E$36,MATCH(B527,名簿!$A$7:$A$36,0)),8),3),IF(C527="半日",0.5,1)))</f>
        <v>0</v>
      </c>
      <c r="F527" s="6"/>
      <c r="G527" s="19" t="str">
        <f>IF(OR(A527="",B527="",B527&lt;&gt;管理簿!$B$4),"",COUNTIF($B$7:B527,管理簿!$B$4))</f>
        <v/>
      </c>
    </row>
    <row r="528" spans="1:7" ht="17.25" x14ac:dyDescent="0.25">
      <c r="A528" s="14"/>
      <c r="B528" s="6"/>
      <c r="C528" s="16"/>
      <c r="D528" s="16"/>
      <c r="E528" s="18">
        <f>IF(OR(A528="",B528=""),0,IF(C528="時間",ROUND(N(D528)/IFERROR(INDEX(名簿!$E$7:$E$36,MATCH(B528,名簿!$A$7:$A$36,0)),8),3),IF(C528="半日",0.5,1)))</f>
        <v>0</v>
      </c>
      <c r="F528" s="6"/>
      <c r="G528" s="19" t="str">
        <f>IF(OR(A528="",B528="",B528&lt;&gt;管理簿!$B$4),"",COUNTIF($B$7:B528,管理簿!$B$4))</f>
        <v/>
      </c>
    </row>
    <row r="529" spans="1:7" ht="17.25" x14ac:dyDescent="0.25">
      <c r="A529" s="14"/>
      <c r="B529" s="6"/>
      <c r="C529" s="16"/>
      <c r="D529" s="16"/>
      <c r="E529" s="18">
        <f>IF(OR(A529="",B529=""),0,IF(C529="時間",ROUND(N(D529)/IFERROR(INDEX(名簿!$E$7:$E$36,MATCH(B529,名簿!$A$7:$A$36,0)),8),3),IF(C529="半日",0.5,1)))</f>
        <v>0</v>
      </c>
      <c r="F529" s="6"/>
      <c r="G529" s="19" t="str">
        <f>IF(OR(A529="",B529="",B529&lt;&gt;管理簿!$B$4),"",COUNTIF($B$7:B529,管理簿!$B$4))</f>
        <v/>
      </c>
    </row>
    <row r="530" spans="1:7" ht="17.25" x14ac:dyDescent="0.25">
      <c r="A530" s="14"/>
      <c r="B530" s="6"/>
      <c r="C530" s="16"/>
      <c r="D530" s="16"/>
      <c r="E530" s="18">
        <f>IF(OR(A530="",B530=""),0,IF(C530="時間",ROUND(N(D530)/IFERROR(INDEX(名簿!$E$7:$E$36,MATCH(B530,名簿!$A$7:$A$36,0)),8),3),IF(C530="半日",0.5,1)))</f>
        <v>0</v>
      </c>
      <c r="F530" s="6"/>
      <c r="G530" s="19" t="str">
        <f>IF(OR(A530="",B530="",B530&lt;&gt;管理簿!$B$4),"",COUNTIF($B$7:B530,管理簿!$B$4))</f>
        <v/>
      </c>
    </row>
    <row r="531" spans="1:7" ht="17.25" x14ac:dyDescent="0.25">
      <c r="A531" s="14"/>
      <c r="B531" s="6"/>
      <c r="C531" s="16"/>
      <c r="D531" s="16"/>
      <c r="E531" s="18">
        <f>IF(OR(A531="",B531=""),0,IF(C531="時間",ROUND(N(D531)/IFERROR(INDEX(名簿!$E$7:$E$36,MATCH(B531,名簿!$A$7:$A$36,0)),8),3),IF(C531="半日",0.5,1)))</f>
        <v>0</v>
      </c>
      <c r="F531" s="6"/>
      <c r="G531" s="19" t="str">
        <f>IF(OR(A531="",B531="",B531&lt;&gt;管理簿!$B$4),"",COUNTIF($B$7:B531,管理簿!$B$4))</f>
        <v/>
      </c>
    </row>
    <row r="532" spans="1:7" ht="17.25" x14ac:dyDescent="0.25">
      <c r="A532" s="14"/>
      <c r="B532" s="6"/>
      <c r="C532" s="16"/>
      <c r="D532" s="16"/>
      <c r="E532" s="18">
        <f>IF(OR(A532="",B532=""),0,IF(C532="時間",ROUND(N(D532)/IFERROR(INDEX(名簿!$E$7:$E$36,MATCH(B532,名簿!$A$7:$A$36,0)),8),3),IF(C532="半日",0.5,1)))</f>
        <v>0</v>
      </c>
      <c r="F532" s="6"/>
      <c r="G532" s="19" t="str">
        <f>IF(OR(A532="",B532="",B532&lt;&gt;管理簿!$B$4),"",COUNTIF($B$7:B532,管理簿!$B$4))</f>
        <v/>
      </c>
    </row>
    <row r="533" spans="1:7" ht="17.25" x14ac:dyDescent="0.25">
      <c r="A533" s="14"/>
      <c r="B533" s="6"/>
      <c r="C533" s="16"/>
      <c r="D533" s="16"/>
      <c r="E533" s="18">
        <f>IF(OR(A533="",B533=""),0,IF(C533="時間",ROUND(N(D533)/IFERROR(INDEX(名簿!$E$7:$E$36,MATCH(B533,名簿!$A$7:$A$36,0)),8),3),IF(C533="半日",0.5,1)))</f>
        <v>0</v>
      </c>
      <c r="F533" s="6"/>
      <c r="G533" s="19" t="str">
        <f>IF(OR(A533="",B533="",B533&lt;&gt;管理簿!$B$4),"",COUNTIF($B$7:B533,管理簿!$B$4))</f>
        <v/>
      </c>
    </row>
    <row r="534" spans="1:7" ht="17.25" x14ac:dyDescent="0.25">
      <c r="A534" s="14"/>
      <c r="B534" s="6"/>
      <c r="C534" s="16"/>
      <c r="D534" s="16"/>
      <c r="E534" s="18">
        <f>IF(OR(A534="",B534=""),0,IF(C534="時間",ROUND(N(D534)/IFERROR(INDEX(名簿!$E$7:$E$36,MATCH(B534,名簿!$A$7:$A$36,0)),8),3),IF(C534="半日",0.5,1)))</f>
        <v>0</v>
      </c>
      <c r="F534" s="6"/>
      <c r="G534" s="19" t="str">
        <f>IF(OR(A534="",B534="",B534&lt;&gt;管理簿!$B$4),"",COUNTIF($B$7:B534,管理簿!$B$4))</f>
        <v/>
      </c>
    </row>
    <row r="535" spans="1:7" ht="17.25" x14ac:dyDescent="0.25">
      <c r="A535" s="14"/>
      <c r="B535" s="6"/>
      <c r="C535" s="16"/>
      <c r="D535" s="16"/>
      <c r="E535" s="18">
        <f>IF(OR(A535="",B535=""),0,IF(C535="時間",ROUND(N(D535)/IFERROR(INDEX(名簿!$E$7:$E$36,MATCH(B535,名簿!$A$7:$A$36,0)),8),3),IF(C535="半日",0.5,1)))</f>
        <v>0</v>
      </c>
      <c r="F535" s="6"/>
      <c r="G535" s="19" t="str">
        <f>IF(OR(A535="",B535="",B535&lt;&gt;管理簿!$B$4),"",COUNTIF($B$7:B535,管理簿!$B$4))</f>
        <v/>
      </c>
    </row>
    <row r="536" spans="1:7" ht="17.25" x14ac:dyDescent="0.25">
      <c r="A536" s="14"/>
      <c r="B536" s="6"/>
      <c r="C536" s="16"/>
      <c r="D536" s="16"/>
      <c r="E536" s="18">
        <f>IF(OR(A536="",B536=""),0,IF(C536="時間",ROUND(N(D536)/IFERROR(INDEX(名簿!$E$7:$E$36,MATCH(B536,名簿!$A$7:$A$36,0)),8),3),IF(C536="半日",0.5,1)))</f>
        <v>0</v>
      </c>
      <c r="F536" s="6"/>
      <c r="G536" s="19" t="str">
        <f>IF(OR(A536="",B536="",B536&lt;&gt;管理簿!$B$4),"",COUNTIF($B$7:B536,管理簿!$B$4))</f>
        <v/>
      </c>
    </row>
    <row r="537" spans="1:7" ht="17.25" x14ac:dyDescent="0.25">
      <c r="A537" s="14"/>
      <c r="B537" s="6"/>
      <c r="C537" s="16"/>
      <c r="D537" s="16"/>
      <c r="E537" s="18">
        <f>IF(OR(A537="",B537=""),0,IF(C537="時間",ROUND(N(D537)/IFERROR(INDEX(名簿!$E$7:$E$36,MATCH(B537,名簿!$A$7:$A$36,0)),8),3),IF(C537="半日",0.5,1)))</f>
        <v>0</v>
      </c>
      <c r="F537" s="6"/>
      <c r="G537" s="19" t="str">
        <f>IF(OR(A537="",B537="",B537&lt;&gt;管理簿!$B$4),"",COUNTIF($B$7:B537,管理簿!$B$4))</f>
        <v/>
      </c>
    </row>
    <row r="538" spans="1:7" ht="17.25" x14ac:dyDescent="0.25">
      <c r="A538" s="14"/>
      <c r="B538" s="6"/>
      <c r="C538" s="16"/>
      <c r="D538" s="16"/>
      <c r="E538" s="18">
        <f>IF(OR(A538="",B538=""),0,IF(C538="時間",ROUND(N(D538)/IFERROR(INDEX(名簿!$E$7:$E$36,MATCH(B538,名簿!$A$7:$A$36,0)),8),3),IF(C538="半日",0.5,1)))</f>
        <v>0</v>
      </c>
      <c r="F538" s="6"/>
      <c r="G538" s="19" t="str">
        <f>IF(OR(A538="",B538="",B538&lt;&gt;管理簿!$B$4),"",COUNTIF($B$7:B538,管理簿!$B$4))</f>
        <v/>
      </c>
    </row>
    <row r="539" spans="1:7" ht="17.25" x14ac:dyDescent="0.25">
      <c r="A539" s="14"/>
      <c r="B539" s="6"/>
      <c r="C539" s="16"/>
      <c r="D539" s="16"/>
      <c r="E539" s="18">
        <f>IF(OR(A539="",B539=""),0,IF(C539="時間",ROUND(N(D539)/IFERROR(INDEX(名簿!$E$7:$E$36,MATCH(B539,名簿!$A$7:$A$36,0)),8),3),IF(C539="半日",0.5,1)))</f>
        <v>0</v>
      </c>
      <c r="F539" s="6"/>
      <c r="G539" s="19" t="str">
        <f>IF(OR(A539="",B539="",B539&lt;&gt;管理簿!$B$4),"",COUNTIF($B$7:B539,管理簿!$B$4))</f>
        <v/>
      </c>
    </row>
    <row r="540" spans="1:7" ht="17.25" x14ac:dyDescent="0.25">
      <c r="A540" s="14"/>
      <c r="B540" s="6"/>
      <c r="C540" s="16"/>
      <c r="D540" s="16"/>
      <c r="E540" s="18">
        <f>IF(OR(A540="",B540=""),0,IF(C540="時間",ROUND(N(D540)/IFERROR(INDEX(名簿!$E$7:$E$36,MATCH(B540,名簿!$A$7:$A$36,0)),8),3),IF(C540="半日",0.5,1)))</f>
        <v>0</v>
      </c>
      <c r="F540" s="6"/>
      <c r="G540" s="19" t="str">
        <f>IF(OR(A540="",B540="",B540&lt;&gt;管理簿!$B$4),"",COUNTIF($B$7:B540,管理簿!$B$4))</f>
        <v/>
      </c>
    </row>
    <row r="541" spans="1:7" ht="17.25" x14ac:dyDescent="0.25">
      <c r="A541" s="14"/>
      <c r="B541" s="6"/>
      <c r="C541" s="16"/>
      <c r="D541" s="16"/>
      <c r="E541" s="18">
        <f>IF(OR(A541="",B541=""),0,IF(C541="時間",ROUND(N(D541)/IFERROR(INDEX(名簿!$E$7:$E$36,MATCH(B541,名簿!$A$7:$A$36,0)),8),3),IF(C541="半日",0.5,1)))</f>
        <v>0</v>
      </c>
      <c r="F541" s="6"/>
      <c r="G541" s="19" t="str">
        <f>IF(OR(A541="",B541="",B541&lt;&gt;管理簿!$B$4),"",COUNTIF($B$7:B541,管理簿!$B$4))</f>
        <v/>
      </c>
    </row>
    <row r="542" spans="1:7" ht="17.25" x14ac:dyDescent="0.25">
      <c r="A542" s="14"/>
      <c r="B542" s="6"/>
      <c r="C542" s="16"/>
      <c r="D542" s="16"/>
      <c r="E542" s="18">
        <f>IF(OR(A542="",B542=""),0,IF(C542="時間",ROUND(N(D542)/IFERROR(INDEX(名簿!$E$7:$E$36,MATCH(B542,名簿!$A$7:$A$36,0)),8),3),IF(C542="半日",0.5,1)))</f>
        <v>0</v>
      </c>
      <c r="F542" s="6"/>
      <c r="G542" s="19" t="str">
        <f>IF(OR(A542="",B542="",B542&lt;&gt;管理簿!$B$4),"",COUNTIF($B$7:B542,管理簿!$B$4))</f>
        <v/>
      </c>
    </row>
    <row r="543" spans="1:7" ht="17.25" x14ac:dyDescent="0.25">
      <c r="A543" s="14"/>
      <c r="B543" s="6"/>
      <c r="C543" s="16"/>
      <c r="D543" s="16"/>
      <c r="E543" s="18">
        <f>IF(OR(A543="",B543=""),0,IF(C543="時間",ROUND(N(D543)/IFERROR(INDEX(名簿!$E$7:$E$36,MATCH(B543,名簿!$A$7:$A$36,0)),8),3),IF(C543="半日",0.5,1)))</f>
        <v>0</v>
      </c>
      <c r="F543" s="6"/>
      <c r="G543" s="19" t="str">
        <f>IF(OR(A543="",B543="",B543&lt;&gt;管理簿!$B$4),"",COUNTIF($B$7:B543,管理簿!$B$4))</f>
        <v/>
      </c>
    </row>
    <row r="544" spans="1:7" ht="17.25" x14ac:dyDescent="0.25">
      <c r="A544" s="14"/>
      <c r="B544" s="6"/>
      <c r="C544" s="16"/>
      <c r="D544" s="16"/>
      <c r="E544" s="18">
        <f>IF(OR(A544="",B544=""),0,IF(C544="時間",ROUND(N(D544)/IFERROR(INDEX(名簿!$E$7:$E$36,MATCH(B544,名簿!$A$7:$A$36,0)),8),3),IF(C544="半日",0.5,1)))</f>
        <v>0</v>
      </c>
      <c r="F544" s="6"/>
      <c r="G544" s="19" t="str">
        <f>IF(OR(A544="",B544="",B544&lt;&gt;管理簿!$B$4),"",COUNTIF($B$7:B544,管理簿!$B$4))</f>
        <v/>
      </c>
    </row>
    <row r="545" spans="1:7" ht="17.25" x14ac:dyDescent="0.25">
      <c r="A545" s="14"/>
      <c r="B545" s="6"/>
      <c r="C545" s="16"/>
      <c r="D545" s="16"/>
      <c r="E545" s="18">
        <f>IF(OR(A545="",B545=""),0,IF(C545="時間",ROUND(N(D545)/IFERROR(INDEX(名簿!$E$7:$E$36,MATCH(B545,名簿!$A$7:$A$36,0)),8),3),IF(C545="半日",0.5,1)))</f>
        <v>0</v>
      </c>
      <c r="F545" s="6"/>
      <c r="G545" s="19" t="str">
        <f>IF(OR(A545="",B545="",B545&lt;&gt;管理簿!$B$4),"",COUNTIF($B$7:B545,管理簿!$B$4))</f>
        <v/>
      </c>
    </row>
    <row r="546" spans="1:7" ht="17.25" x14ac:dyDescent="0.25">
      <c r="A546" s="14"/>
      <c r="B546" s="6"/>
      <c r="C546" s="16"/>
      <c r="D546" s="16"/>
      <c r="E546" s="18">
        <f>IF(OR(A546="",B546=""),0,IF(C546="時間",ROUND(N(D546)/IFERROR(INDEX(名簿!$E$7:$E$36,MATCH(B546,名簿!$A$7:$A$36,0)),8),3),IF(C546="半日",0.5,1)))</f>
        <v>0</v>
      </c>
      <c r="F546" s="6"/>
      <c r="G546" s="19" t="str">
        <f>IF(OR(A546="",B546="",B546&lt;&gt;管理簿!$B$4),"",COUNTIF($B$7:B546,管理簿!$B$4))</f>
        <v/>
      </c>
    </row>
    <row r="547" spans="1:7" ht="17.25" x14ac:dyDescent="0.25">
      <c r="A547" s="14"/>
      <c r="B547" s="6"/>
      <c r="C547" s="16"/>
      <c r="D547" s="16"/>
      <c r="E547" s="18">
        <f>IF(OR(A547="",B547=""),0,IF(C547="時間",ROUND(N(D547)/IFERROR(INDEX(名簿!$E$7:$E$36,MATCH(B547,名簿!$A$7:$A$36,0)),8),3),IF(C547="半日",0.5,1)))</f>
        <v>0</v>
      </c>
      <c r="F547" s="6"/>
      <c r="G547" s="19" t="str">
        <f>IF(OR(A547="",B547="",B547&lt;&gt;管理簿!$B$4),"",COUNTIF($B$7:B547,管理簿!$B$4))</f>
        <v/>
      </c>
    </row>
    <row r="548" spans="1:7" ht="17.25" x14ac:dyDescent="0.25">
      <c r="A548" s="14"/>
      <c r="B548" s="6"/>
      <c r="C548" s="16"/>
      <c r="D548" s="16"/>
      <c r="E548" s="18">
        <f>IF(OR(A548="",B548=""),0,IF(C548="時間",ROUND(N(D548)/IFERROR(INDEX(名簿!$E$7:$E$36,MATCH(B548,名簿!$A$7:$A$36,0)),8),3),IF(C548="半日",0.5,1)))</f>
        <v>0</v>
      </c>
      <c r="F548" s="6"/>
      <c r="G548" s="19" t="str">
        <f>IF(OR(A548="",B548="",B548&lt;&gt;管理簿!$B$4),"",COUNTIF($B$7:B548,管理簿!$B$4))</f>
        <v/>
      </c>
    </row>
    <row r="549" spans="1:7" ht="17.25" x14ac:dyDescent="0.25">
      <c r="A549" s="14"/>
      <c r="B549" s="6"/>
      <c r="C549" s="16"/>
      <c r="D549" s="16"/>
      <c r="E549" s="18">
        <f>IF(OR(A549="",B549=""),0,IF(C549="時間",ROUND(N(D549)/IFERROR(INDEX(名簿!$E$7:$E$36,MATCH(B549,名簿!$A$7:$A$36,0)),8),3),IF(C549="半日",0.5,1)))</f>
        <v>0</v>
      </c>
      <c r="F549" s="6"/>
      <c r="G549" s="19" t="str">
        <f>IF(OR(A549="",B549="",B549&lt;&gt;管理簿!$B$4),"",COUNTIF($B$7:B549,管理簿!$B$4))</f>
        <v/>
      </c>
    </row>
    <row r="550" spans="1:7" ht="17.25" x14ac:dyDescent="0.25">
      <c r="A550" s="14"/>
      <c r="B550" s="6"/>
      <c r="C550" s="16"/>
      <c r="D550" s="16"/>
      <c r="E550" s="18">
        <f>IF(OR(A550="",B550=""),0,IF(C550="時間",ROUND(N(D550)/IFERROR(INDEX(名簿!$E$7:$E$36,MATCH(B550,名簿!$A$7:$A$36,0)),8),3),IF(C550="半日",0.5,1)))</f>
        <v>0</v>
      </c>
      <c r="F550" s="6"/>
      <c r="G550" s="19" t="str">
        <f>IF(OR(A550="",B550="",B550&lt;&gt;管理簿!$B$4),"",COUNTIF($B$7:B550,管理簿!$B$4))</f>
        <v/>
      </c>
    </row>
    <row r="551" spans="1:7" ht="17.25" x14ac:dyDescent="0.25">
      <c r="A551" s="14"/>
      <c r="B551" s="6"/>
      <c r="C551" s="16"/>
      <c r="D551" s="16"/>
      <c r="E551" s="18">
        <f>IF(OR(A551="",B551=""),0,IF(C551="時間",ROUND(N(D551)/IFERROR(INDEX(名簿!$E$7:$E$36,MATCH(B551,名簿!$A$7:$A$36,0)),8),3),IF(C551="半日",0.5,1)))</f>
        <v>0</v>
      </c>
      <c r="F551" s="6"/>
      <c r="G551" s="19" t="str">
        <f>IF(OR(A551="",B551="",B551&lt;&gt;管理簿!$B$4),"",COUNTIF($B$7:B551,管理簿!$B$4))</f>
        <v/>
      </c>
    </row>
    <row r="552" spans="1:7" ht="17.25" x14ac:dyDescent="0.25">
      <c r="A552" s="14"/>
      <c r="B552" s="6"/>
      <c r="C552" s="16"/>
      <c r="D552" s="16"/>
      <c r="E552" s="18">
        <f>IF(OR(A552="",B552=""),0,IF(C552="時間",ROUND(N(D552)/IFERROR(INDEX(名簿!$E$7:$E$36,MATCH(B552,名簿!$A$7:$A$36,0)),8),3),IF(C552="半日",0.5,1)))</f>
        <v>0</v>
      </c>
      <c r="F552" s="6"/>
      <c r="G552" s="19" t="str">
        <f>IF(OR(A552="",B552="",B552&lt;&gt;管理簿!$B$4),"",COUNTIF($B$7:B552,管理簿!$B$4))</f>
        <v/>
      </c>
    </row>
    <row r="553" spans="1:7" ht="17.25" x14ac:dyDescent="0.25">
      <c r="A553" s="14"/>
      <c r="B553" s="6"/>
      <c r="C553" s="16"/>
      <c r="D553" s="16"/>
      <c r="E553" s="18">
        <f>IF(OR(A553="",B553=""),0,IF(C553="時間",ROUND(N(D553)/IFERROR(INDEX(名簿!$E$7:$E$36,MATCH(B553,名簿!$A$7:$A$36,0)),8),3),IF(C553="半日",0.5,1)))</f>
        <v>0</v>
      </c>
      <c r="F553" s="6"/>
      <c r="G553" s="19" t="str">
        <f>IF(OR(A553="",B553="",B553&lt;&gt;管理簿!$B$4),"",COUNTIF($B$7:B553,管理簿!$B$4))</f>
        <v/>
      </c>
    </row>
    <row r="554" spans="1:7" ht="17.25" x14ac:dyDescent="0.25">
      <c r="A554" s="14"/>
      <c r="B554" s="6"/>
      <c r="C554" s="16"/>
      <c r="D554" s="16"/>
      <c r="E554" s="18">
        <f>IF(OR(A554="",B554=""),0,IF(C554="時間",ROUND(N(D554)/IFERROR(INDEX(名簿!$E$7:$E$36,MATCH(B554,名簿!$A$7:$A$36,0)),8),3),IF(C554="半日",0.5,1)))</f>
        <v>0</v>
      </c>
      <c r="F554" s="6"/>
      <c r="G554" s="19" t="str">
        <f>IF(OR(A554="",B554="",B554&lt;&gt;管理簿!$B$4),"",COUNTIF($B$7:B554,管理簿!$B$4))</f>
        <v/>
      </c>
    </row>
    <row r="555" spans="1:7" ht="17.25" x14ac:dyDescent="0.25">
      <c r="A555" s="14"/>
      <c r="B555" s="6"/>
      <c r="C555" s="16"/>
      <c r="D555" s="16"/>
      <c r="E555" s="18">
        <f>IF(OR(A555="",B555=""),0,IF(C555="時間",ROUND(N(D555)/IFERROR(INDEX(名簿!$E$7:$E$36,MATCH(B555,名簿!$A$7:$A$36,0)),8),3),IF(C555="半日",0.5,1)))</f>
        <v>0</v>
      </c>
      <c r="F555" s="6"/>
      <c r="G555" s="19" t="str">
        <f>IF(OR(A555="",B555="",B555&lt;&gt;管理簿!$B$4),"",COUNTIF($B$7:B555,管理簿!$B$4))</f>
        <v/>
      </c>
    </row>
    <row r="556" spans="1:7" ht="17.25" x14ac:dyDescent="0.25">
      <c r="A556" s="14"/>
      <c r="B556" s="6"/>
      <c r="C556" s="16"/>
      <c r="D556" s="16"/>
      <c r="E556" s="18">
        <f>IF(OR(A556="",B556=""),0,IF(C556="時間",ROUND(N(D556)/IFERROR(INDEX(名簿!$E$7:$E$36,MATCH(B556,名簿!$A$7:$A$36,0)),8),3),IF(C556="半日",0.5,1)))</f>
        <v>0</v>
      </c>
      <c r="F556" s="6"/>
      <c r="G556" s="19" t="str">
        <f>IF(OR(A556="",B556="",B556&lt;&gt;管理簿!$B$4),"",COUNTIF($B$7:B556,管理簿!$B$4))</f>
        <v/>
      </c>
    </row>
    <row r="557" spans="1:7" ht="17.25" x14ac:dyDescent="0.25">
      <c r="A557" s="14"/>
      <c r="B557" s="6"/>
      <c r="C557" s="16"/>
      <c r="D557" s="16"/>
      <c r="E557" s="18">
        <f>IF(OR(A557="",B557=""),0,IF(C557="時間",ROUND(N(D557)/IFERROR(INDEX(名簿!$E$7:$E$36,MATCH(B557,名簿!$A$7:$A$36,0)),8),3),IF(C557="半日",0.5,1)))</f>
        <v>0</v>
      </c>
      <c r="F557" s="6"/>
      <c r="G557" s="19" t="str">
        <f>IF(OR(A557="",B557="",B557&lt;&gt;管理簿!$B$4),"",COUNTIF($B$7:B557,管理簿!$B$4))</f>
        <v/>
      </c>
    </row>
    <row r="558" spans="1:7" ht="17.25" x14ac:dyDescent="0.25">
      <c r="A558" s="14"/>
      <c r="B558" s="6"/>
      <c r="C558" s="16"/>
      <c r="D558" s="16"/>
      <c r="E558" s="18">
        <f>IF(OR(A558="",B558=""),0,IF(C558="時間",ROUND(N(D558)/IFERROR(INDEX(名簿!$E$7:$E$36,MATCH(B558,名簿!$A$7:$A$36,0)),8),3),IF(C558="半日",0.5,1)))</f>
        <v>0</v>
      </c>
      <c r="F558" s="6"/>
      <c r="G558" s="19" t="str">
        <f>IF(OR(A558="",B558="",B558&lt;&gt;管理簿!$B$4),"",COUNTIF($B$7:B558,管理簿!$B$4))</f>
        <v/>
      </c>
    </row>
    <row r="559" spans="1:7" ht="17.25" x14ac:dyDescent="0.25">
      <c r="A559" s="14"/>
      <c r="B559" s="6"/>
      <c r="C559" s="16"/>
      <c r="D559" s="16"/>
      <c r="E559" s="18">
        <f>IF(OR(A559="",B559=""),0,IF(C559="時間",ROUND(N(D559)/IFERROR(INDEX(名簿!$E$7:$E$36,MATCH(B559,名簿!$A$7:$A$36,0)),8),3),IF(C559="半日",0.5,1)))</f>
        <v>0</v>
      </c>
      <c r="F559" s="6"/>
      <c r="G559" s="19" t="str">
        <f>IF(OR(A559="",B559="",B559&lt;&gt;管理簿!$B$4),"",COUNTIF($B$7:B559,管理簿!$B$4))</f>
        <v/>
      </c>
    </row>
    <row r="560" spans="1:7" ht="17.25" x14ac:dyDescent="0.25">
      <c r="A560" s="14"/>
      <c r="B560" s="6"/>
      <c r="C560" s="16"/>
      <c r="D560" s="16"/>
      <c r="E560" s="18">
        <f>IF(OR(A560="",B560=""),0,IF(C560="時間",ROUND(N(D560)/IFERROR(INDEX(名簿!$E$7:$E$36,MATCH(B560,名簿!$A$7:$A$36,0)),8),3),IF(C560="半日",0.5,1)))</f>
        <v>0</v>
      </c>
      <c r="F560" s="6"/>
      <c r="G560" s="19" t="str">
        <f>IF(OR(A560="",B560="",B560&lt;&gt;管理簿!$B$4),"",COUNTIF($B$7:B560,管理簿!$B$4))</f>
        <v/>
      </c>
    </row>
    <row r="561" spans="1:7" ht="17.25" x14ac:dyDescent="0.25">
      <c r="A561" s="14"/>
      <c r="B561" s="6"/>
      <c r="C561" s="16"/>
      <c r="D561" s="16"/>
      <c r="E561" s="18">
        <f>IF(OR(A561="",B561=""),0,IF(C561="時間",ROUND(N(D561)/IFERROR(INDEX(名簿!$E$7:$E$36,MATCH(B561,名簿!$A$7:$A$36,0)),8),3),IF(C561="半日",0.5,1)))</f>
        <v>0</v>
      </c>
      <c r="F561" s="6"/>
      <c r="G561" s="19" t="str">
        <f>IF(OR(A561="",B561="",B561&lt;&gt;管理簿!$B$4),"",COUNTIF($B$7:B561,管理簿!$B$4))</f>
        <v/>
      </c>
    </row>
    <row r="562" spans="1:7" ht="17.25" x14ac:dyDescent="0.25">
      <c r="A562" s="14"/>
      <c r="B562" s="6"/>
      <c r="C562" s="16"/>
      <c r="D562" s="16"/>
      <c r="E562" s="18">
        <f>IF(OR(A562="",B562=""),0,IF(C562="時間",ROUND(N(D562)/IFERROR(INDEX(名簿!$E$7:$E$36,MATCH(B562,名簿!$A$7:$A$36,0)),8),3),IF(C562="半日",0.5,1)))</f>
        <v>0</v>
      </c>
      <c r="F562" s="6"/>
      <c r="G562" s="19" t="str">
        <f>IF(OR(A562="",B562="",B562&lt;&gt;管理簿!$B$4),"",COUNTIF($B$7:B562,管理簿!$B$4))</f>
        <v/>
      </c>
    </row>
    <row r="563" spans="1:7" ht="17.25" x14ac:dyDescent="0.25">
      <c r="A563" s="14"/>
      <c r="B563" s="6"/>
      <c r="C563" s="16"/>
      <c r="D563" s="16"/>
      <c r="E563" s="18">
        <f>IF(OR(A563="",B563=""),0,IF(C563="時間",ROUND(N(D563)/IFERROR(INDEX(名簿!$E$7:$E$36,MATCH(B563,名簿!$A$7:$A$36,0)),8),3),IF(C563="半日",0.5,1)))</f>
        <v>0</v>
      </c>
      <c r="F563" s="6"/>
      <c r="G563" s="19" t="str">
        <f>IF(OR(A563="",B563="",B563&lt;&gt;管理簿!$B$4),"",COUNTIF($B$7:B563,管理簿!$B$4))</f>
        <v/>
      </c>
    </row>
    <row r="564" spans="1:7" ht="17.25" x14ac:dyDescent="0.25">
      <c r="A564" s="14"/>
      <c r="B564" s="6"/>
      <c r="C564" s="16"/>
      <c r="D564" s="16"/>
      <c r="E564" s="18">
        <f>IF(OR(A564="",B564=""),0,IF(C564="時間",ROUND(N(D564)/IFERROR(INDEX(名簿!$E$7:$E$36,MATCH(B564,名簿!$A$7:$A$36,0)),8),3),IF(C564="半日",0.5,1)))</f>
        <v>0</v>
      </c>
      <c r="F564" s="6"/>
      <c r="G564" s="19" t="str">
        <f>IF(OR(A564="",B564="",B564&lt;&gt;管理簿!$B$4),"",COUNTIF($B$7:B564,管理簿!$B$4))</f>
        <v/>
      </c>
    </row>
    <row r="565" spans="1:7" ht="17.25" x14ac:dyDescent="0.25">
      <c r="A565" s="14"/>
      <c r="B565" s="6"/>
      <c r="C565" s="16"/>
      <c r="D565" s="16"/>
      <c r="E565" s="18">
        <f>IF(OR(A565="",B565=""),0,IF(C565="時間",ROUND(N(D565)/IFERROR(INDEX(名簿!$E$7:$E$36,MATCH(B565,名簿!$A$7:$A$36,0)),8),3),IF(C565="半日",0.5,1)))</f>
        <v>0</v>
      </c>
      <c r="F565" s="6"/>
      <c r="G565" s="19" t="str">
        <f>IF(OR(A565="",B565="",B565&lt;&gt;管理簿!$B$4),"",COUNTIF($B$7:B565,管理簿!$B$4))</f>
        <v/>
      </c>
    </row>
    <row r="566" spans="1:7" ht="17.25" x14ac:dyDescent="0.25">
      <c r="A566" s="14"/>
      <c r="B566" s="6"/>
      <c r="C566" s="16"/>
      <c r="D566" s="16"/>
      <c r="E566" s="18">
        <f>IF(OR(A566="",B566=""),0,IF(C566="時間",ROUND(N(D566)/IFERROR(INDEX(名簿!$E$7:$E$36,MATCH(B566,名簿!$A$7:$A$36,0)),8),3),IF(C566="半日",0.5,1)))</f>
        <v>0</v>
      </c>
      <c r="F566" s="6"/>
      <c r="G566" s="19" t="str">
        <f>IF(OR(A566="",B566="",B566&lt;&gt;管理簿!$B$4),"",COUNTIF($B$7:B566,管理簿!$B$4))</f>
        <v/>
      </c>
    </row>
    <row r="567" spans="1:7" ht="17.25" x14ac:dyDescent="0.25">
      <c r="A567" s="14"/>
      <c r="B567" s="6"/>
      <c r="C567" s="16"/>
      <c r="D567" s="16"/>
      <c r="E567" s="18">
        <f>IF(OR(A567="",B567=""),0,IF(C567="時間",ROUND(N(D567)/IFERROR(INDEX(名簿!$E$7:$E$36,MATCH(B567,名簿!$A$7:$A$36,0)),8),3),IF(C567="半日",0.5,1)))</f>
        <v>0</v>
      </c>
      <c r="F567" s="6"/>
      <c r="G567" s="19" t="str">
        <f>IF(OR(A567="",B567="",B567&lt;&gt;管理簿!$B$4),"",COUNTIF($B$7:B567,管理簿!$B$4))</f>
        <v/>
      </c>
    </row>
    <row r="568" spans="1:7" ht="17.25" x14ac:dyDescent="0.25">
      <c r="A568" s="14"/>
      <c r="B568" s="6"/>
      <c r="C568" s="16"/>
      <c r="D568" s="16"/>
      <c r="E568" s="18">
        <f>IF(OR(A568="",B568=""),0,IF(C568="時間",ROUND(N(D568)/IFERROR(INDEX(名簿!$E$7:$E$36,MATCH(B568,名簿!$A$7:$A$36,0)),8),3),IF(C568="半日",0.5,1)))</f>
        <v>0</v>
      </c>
      <c r="F568" s="6"/>
      <c r="G568" s="19" t="str">
        <f>IF(OR(A568="",B568="",B568&lt;&gt;管理簿!$B$4),"",COUNTIF($B$7:B568,管理簿!$B$4))</f>
        <v/>
      </c>
    </row>
    <row r="569" spans="1:7" ht="17.25" x14ac:dyDescent="0.25">
      <c r="A569" s="14"/>
      <c r="B569" s="6"/>
      <c r="C569" s="16"/>
      <c r="D569" s="16"/>
      <c r="E569" s="18">
        <f>IF(OR(A569="",B569=""),0,IF(C569="時間",ROUND(N(D569)/IFERROR(INDEX(名簿!$E$7:$E$36,MATCH(B569,名簿!$A$7:$A$36,0)),8),3),IF(C569="半日",0.5,1)))</f>
        <v>0</v>
      </c>
      <c r="F569" s="6"/>
      <c r="G569" s="19" t="str">
        <f>IF(OR(A569="",B569="",B569&lt;&gt;管理簿!$B$4),"",COUNTIF($B$7:B569,管理簿!$B$4))</f>
        <v/>
      </c>
    </row>
    <row r="570" spans="1:7" ht="17.25" x14ac:dyDescent="0.25">
      <c r="A570" s="14"/>
      <c r="B570" s="6"/>
      <c r="C570" s="16"/>
      <c r="D570" s="16"/>
      <c r="E570" s="18">
        <f>IF(OR(A570="",B570=""),0,IF(C570="時間",ROUND(N(D570)/IFERROR(INDEX(名簿!$E$7:$E$36,MATCH(B570,名簿!$A$7:$A$36,0)),8),3),IF(C570="半日",0.5,1)))</f>
        <v>0</v>
      </c>
      <c r="F570" s="6"/>
      <c r="G570" s="19" t="str">
        <f>IF(OR(A570="",B570="",B570&lt;&gt;管理簿!$B$4),"",COUNTIF($B$7:B570,管理簿!$B$4))</f>
        <v/>
      </c>
    </row>
    <row r="571" spans="1:7" ht="17.25" x14ac:dyDescent="0.25">
      <c r="A571" s="14"/>
      <c r="B571" s="6"/>
      <c r="C571" s="16"/>
      <c r="D571" s="16"/>
      <c r="E571" s="18">
        <f>IF(OR(A571="",B571=""),0,IF(C571="時間",ROUND(N(D571)/IFERROR(INDEX(名簿!$E$7:$E$36,MATCH(B571,名簿!$A$7:$A$36,0)),8),3),IF(C571="半日",0.5,1)))</f>
        <v>0</v>
      </c>
      <c r="F571" s="6"/>
      <c r="G571" s="19" t="str">
        <f>IF(OR(A571="",B571="",B571&lt;&gt;管理簿!$B$4),"",COUNTIF($B$7:B571,管理簿!$B$4))</f>
        <v/>
      </c>
    </row>
    <row r="572" spans="1:7" ht="17.25" x14ac:dyDescent="0.25">
      <c r="A572" s="14"/>
      <c r="B572" s="6"/>
      <c r="C572" s="16"/>
      <c r="D572" s="16"/>
      <c r="E572" s="18">
        <f>IF(OR(A572="",B572=""),0,IF(C572="時間",ROUND(N(D572)/IFERROR(INDEX(名簿!$E$7:$E$36,MATCH(B572,名簿!$A$7:$A$36,0)),8),3),IF(C572="半日",0.5,1)))</f>
        <v>0</v>
      </c>
      <c r="F572" s="6"/>
      <c r="G572" s="19" t="str">
        <f>IF(OR(A572="",B572="",B572&lt;&gt;管理簿!$B$4),"",COUNTIF($B$7:B572,管理簿!$B$4))</f>
        <v/>
      </c>
    </row>
    <row r="573" spans="1:7" ht="17.25" x14ac:dyDescent="0.25">
      <c r="A573" s="14"/>
      <c r="B573" s="6"/>
      <c r="C573" s="16"/>
      <c r="D573" s="16"/>
      <c r="E573" s="18">
        <f>IF(OR(A573="",B573=""),0,IF(C573="時間",ROUND(N(D573)/IFERROR(INDEX(名簿!$E$7:$E$36,MATCH(B573,名簿!$A$7:$A$36,0)),8),3),IF(C573="半日",0.5,1)))</f>
        <v>0</v>
      </c>
      <c r="F573" s="6"/>
      <c r="G573" s="19" t="str">
        <f>IF(OR(A573="",B573="",B573&lt;&gt;管理簿!$B$4),"",COUNTIF($B$7:B573,管理簿!$B$4))</f>
        <v/>
      </c>
    </row>
    <row r="574" spans="1:7" ht="17.25" x14ac:dyDescent="0.25">
      <c r="A574" s="14"/>
      <c r="B574" s="6"/>
      <c r="C574" s="16"/>
      <c r="D574" s="16"/>
      <c r="E574" s="18">
        <f>IF(OR(A574="",B574=""),0,IF(C574="時間",ROUND(N(D574)/IFERROR(INDEX(名簿!$E$7:$E$36,MATCH(B574,名簿!$A$7:$A$36,0)),8),3),IF(C574="半日",0.5,1)))</f>
        <v>0</v>
      </c>
      <c r="F574" s="6"/>
      <c r="G574" s="19" t="str">
        <f>IF(OR(A574="",B574="",B574&lt;&gt;管理簿!$B$4),"",COUNTIF($B$7:B574,管理簿!$B$4))</f>
        <v/>
      </c>
    </row>
    <row r="575" spans="1:7" ht="17.25" x14ac:dyDescent="0.25">
      <c r="A575" s="14"/>
      <c r="B575" s="6"/>
      <c r="C575" s="16"/>
      <c r="D575" s="16"/>
      <c r="E575" s="18">
        <f>IF(OR(A575="",B575=""),0,IF(C575="時間",ROUND(N(D575)/IFERROR(INDEX(名簿!$E$7:$E$36,MATCH(B575,名簿!$A$7:$A$36,0)),8),3),IF(C575="半日",0.5,1)))</f>
        <v>0</v>
      </c>
      <c r="F575" s="6"/>
      <c r="G575" s="19" t="str">
        <f>IF(OR(A575="",B575="",B575&lt;&gt;管理簿!$B$4),"",COUNTIF($B$7:B575,管理簿!$B$4))</f>
        <v/>
      </c>
    </row>
    <row r="576" spans="1:7" ht="17.25" x14ac:dyDescent="0.25">
      <c r="A576" s="14"/>
      <c r="B576" s="6"/>
      <c r="C576" s="16"/>
      <c r="D576" s="16"/>
      <c r="E576" s="18">
        <f>IF(OR(A576="",B576=""),0,IF(C576="時間",ROUND(N(D576)/IFERROR(INDEX(名簿!$E$7:$E$36,MATCH(B576,名簿!$A$7:$A$36,0)),8),3),IF(C576="半日",0.5,1)))</f>
        <v>0</v>
      </c>
      <c r="F576" s="6"/>
      <c r="G576" s="19" t="str">
        <f>IF(OR(A576="",B576="",B576&lt;&gt;管理簿!$B$4),"",COUNTIF($B$7:B576,管理簿!$B$4))</f>
        <v/>
      </c>
    </row>
    <row r="577" spans="1:7" ht="17.25" x14ac:dyDescent="0.25">
      <c r="A577" s="14"/>
      <c r="B577" s="6"/>
      <c r="C577" s="16"/>
      <c r="D577" s="16"/>
      <c r="E577" s="18">
        <f>IF(OR(A577="",B577=""),0,IF(C577="時間",ROUND(N(D577)/IFERROR(INDEX(名簿!$E$7:$E$36,MATCH(B577,名簿!$A$7:$A$36,0)),8),3),IF(C577="半日",0.5,1)))</f>
        <v>0</v>
      </c>
      <c r="F577" s="6"/>
      <c r="G577" s="19" t="str">
        <f>IF(OR(A577="",B577="",B577&lt;&gt;管理簿!$B$4),"",COUNTIF($B$7:B577,管理簿!$B$4))</f>
        <v/>
      </c>
    </row>
    <row r="578" spans="1:7" ht="17.25" x14ac:dyDescent="0.25">
      <c r="A578" s="14"/>
      <c r="B578" s="6"/>
      <c r="C578" s="16"/>
      <c r="D578" s="16"/>
      <c r="E578" s="18">
        <f>IF(OR(A578="",B578=""),0,IF(C578="時間",ROUND(N(D578)/IFERROR(INDEX(名簿!$E$7:$E$36,MATCH(B578,名簿!$A$7:$A$36,0)),8),3),IF(C578="半日",0.5,1)))</f>
        <v>0</v>
      </c>
      <c r="F578" s="6"/>
      <c r="G578" s="19" t="str">
        <f>IF(OR(A578="",B578="",B578&lt;&gt;管理簿!$B$4),"",COUNTIF($B$7:B578,管理簿!$B$4))</f>
        <v/>
      </c>
    </row>
    <row r="579" spans="1:7" ht="17.25" x14ac:dyDescent="0.25">
      <c r="A579" s="14"/>
      <c r="B579" s="6"/>
      <c r="C579" s="16"/>
      <c r="D579" s="16"/>
      <c r="E579" s="18">
        <f>IF(OR(A579="",B579=""),0,IF(C579="時間",ROUND(N(D579)/IFERROR(INDEX(名簿!$E$7:$E$36,MATCH(B579,名簿!$A$7:$A$36,0)),8),3),IF(C579="半日",0.5,1)))</f>
        <v>0</v>
      </c>
      <c r="F579" s="6"/>
      <c r="G579" s="19" t="str">
        <f>IF(OR(A579="",B579="",B579&lt;&gt;管理簿!$B$4),"",COUNTIF($B$7:B579,管理簿!$B$4))</f>
        <v/>
      </c>
    </row>
    <row r="580" spans="1:7" ht="17.25" x14ac:dyDescent="0.25">
      <c r="A580" s="14"/>
      <c r="B580" s="6"/>
      <c r="C580" s="16"/>
      <c r="D580" s="16"/>
      <c r="E580" s="18">
        <f>IF(OR(A580="",B580=""),0,IF(C580="時間",ROUND(N(D580)/IFERROR(INDEX(名簿!$E$7:$E$36,MATCH(B580,名簿!$A$7:$A$36,0)),8),3),IF(C580="半日",0.5,1)))</f>
        <v>0</v>
      </c>
      <c r="F580" s="6"/>
      <c r="G580" s="19" t="str">
        <f>IF(OR(A580="",B580="",B580&lt;&gt;管理簿!$B$4),"",COUNTIF($B$7:B580,管理簿!$B$4))</f>
        <v/>
      </c>
    </row>
    <row r="581" spans="1:7" ht="17.25" x14ac:dyDescent="0.25">
      <c r="A581" s="14"/>
      <c r="B581" s="6"/>
      <c r="C581" s="16"/>
      <c r="D581" s="16"/>
      <c r="E581" s="18">
        <f>IF(OR(A581="",B581=""),0,IF(C581="時間",ROUND(N(D581)/IFERROR(INDEX(名簿!$E$7:$E$36,MATCH(B581,名簿!$A$7:$A$36,0)),8),3),IF(C581="半日",0.5,1)))</f>
        <v>0</v>
      </c>
      <c r="F581" s="6"/>
      <c r="G581" s="19" t="str">
        <f>IF(OR(A581="",B581="",B581&lt;&gt;管理簿!$B$4),"",COUNTIF($B$7:B581,管理簿!$B$4))</f>
        <v/>
      </c>
    </row>
    <row r="582" spans="1:7" ht="17.25" x14ac:dyDescent="0.25">
      <c r="A582" s="14"/>
      <c r="B582" s="6"/>
      <c r="C582" s="16"/>
      <c r="D582" s="16"/>
      <c r="E582" s="18">
        <f>IF(OR(A582="",B582=""),0,IF(C582="時間",ROUND(N(D582)/IFERROR(INDEX(名簿!$E$7:$E$36,MATCH(B582,名簿!$A$7:$A$36,0)),8),3),IF(C582="半日",0.5,1)))</f>
        <v>0</v>
      </c>
      <c r="F582" s="6"/>
      <c r="G582" s="19" t="str">
        <f>IF(OR(A582="",B582="",B582&lt;&gt;管理簿!$B$4),"",COUNTIF($B$7:B582,管理簿!$B$4))</f>
        <v/>
      </c>
    </row>
    <row r="583" spans="1:7" ht="17.25" x14ac:dyDescent="0.25">
      <c r="A583" s="14"/>
      <c r="B583" s="6"/>
      <c r="C583" s="16"/>
      <c r="D583" s="16"/>
      <c r="E583" s="18">
        <f>IF(OR(A583="",B583=""),0,IF(C583="時間",ROUND(N(D583)/IFERROR(INDEX(名簿!$E$7:$E$36,MATCH(B583,名簿!$A$7:$A$36,0)),8),3),IF(C583="半日",0.5,1)))</f>
        <v>0</v>
      </c>
      <c r="F583" s="6"/>
      <c r="G583" s="19" t="str">
        <f>IF(OR(A583="",B583="",B583&lt;&gt;管理簿!$B$4),"",COUNTIF($B$7:B583,管理簿!$B$4))</f>
        <v/>
      </c>
    </row>
    <row r="584" spans="1:7" ht="17.25" x14ac:dyDescent="0.25">
      <c r="A584" s="14"/>
      <c r="B584" s="6"/>
      <c r="C584" s="16"/>
      <c r="D584" s="16"/>
      <c r="E584" s="18">
        <f>IF(OR(A584="",B584=""),0,IF(C584="時間",ROUND(N(D584)/IFERROR(INDEX(名簿!$E$7:$E$36,MATCH(B584,名簿!$A$7:$A$36,0)),8),3),IF(C584="半日",0.5,1)))</f>
        <v>0</v>
      </c>
      <c r="F584" s="6"/>
      <c r="G584" s="19" t="str">
        <f>IF(OR(A584="",B584="",B584&lt;&gt;管理簿!$B$4),"",COUNTIF($B$7:B584,管理簿!$B$4))</f>
        <v/>
      </c>
    </row>
    <row r="585" spans="1:7" ht="17.25" x14ac:dyDescent="0.25">
      <c r="A585" s="14"/>
      <c r="B585" s="6"/>
      <c r="C585" s="16"/>
      <c r="D585" s="16"/>
      <c r="E585" s="18">
        <f>IF(OR(A585="",B585=""),0,IF(C585="時間",ROUND(N(D585)/IFERROR(INDEX(名簿!$E$7:$E$36,MATCH(B585,名簿!$A$7:$A$36,0)),8),3),IF(C585="半日",0.5,1)))</f>
        <v>0</v>
      </c>
      <c r="F585" s="6"/>
      <c r="G585" s="19" t="str">
        <f>IF(OR(A585="",B585="",B585&lt;&gt;管理簿!$B$4),"",COUNTIF($B$7:B585,管理簿!$B$4))</f>
        <v/>
      </c>
    </row>
    <row r="586" spans="1:7" ht="17.25" x14ac:dyDescent="0.25">
      <c r="A586" s="14"/>
      <c r="B586" s="6"/>
      <c r="C586" s="16"/>
      <c r="D586" s="16"/>
      <c r="E586" s="18">
        <f>IF(OR(A586="",B586=""),0,IF(C586="時間",ROUND(N(D586)/IFERROR(INDEX(名簿!$E$7:$E$36,MATCH(B586,名簿!$A$7:$A$36,0)),8),3),IF(C586="半日",0.5,1)))</f>
        <v>0</v>
      </c>
      <c r="F586" s="6"/>
      <c r="G586" s="19" t="str">
        <f>IF(OR(A586="",B586="",B586&lt;&gt;管理簿!$B$4),"",COUNTIF($B$7:B586,管理簿!$B$4))</f>
        <v/>
      </c>
    </row>
    <row r="587" spans="1:7" ht="17.25" x14ac:dyDescent="0.25">
      <c r="A587" s="14"/>
      <c r="B587" s="6"/>
      <c r="C587" s="16"/>
      <c r="D587" s="16"/>
      <c r="E587" s="18">
        <f>IF(OR(A587="",B587=""),0,IF(C587="時間",ROUND(N(D587)/IFERROR(INDEX(名簿!$E$7:$E$36,MATCH(B587,名簿!$A$7:$A$36,0)),8),3),IF(C587="半日",0.5,1)))</f>
        <v>0</v>
      </c>
      <c r="F587" s="6"/>
      <c r="G587" s="19" t="str">
        <f>IF(OR(A587="",B587="",B587&lt;&gt;管理簿!$B$4),"",COUNTIF($B$7:B587,管理簿!$B$4))</f>
        <v/>
      </c>
    </row>
    <row r="588" spans="1:7" ht="17.25" x14ac:dyDescent="0.25">
      <c r="A588" s="14"/>
      <c r="B588" s="6"/>
      <c r="C588" s="16"/>
      <c r="D588" s="16"/>
      <c r="E588" s="18">
        <f>IF(OR(A588="",B588=""),0,IF(C588="時間",ROUND(N(D588)/IFERROR(INDEX(名簿!$E$7:$E$36,MATCH(B588,名簿!$A$7:$A$36,0)),8),3),IF(C588="半日",0.5,1)))</f>
        <v>0</v>
      </c>
      <c r="F588" s="6"/>
      <c r="G588" s="19" t="str">
        <f>IF(OR(A588="",B588="",B588&lt;&gt;管理簿!$B$4),"",COUNTIF($B$7:B588,管理簿!$B$4))</f>
        <v/>
      </c>
    </row>
    <row r="589" spans="1:7" ht="17.25" x14ac:dyDescent="0.25">
      <c r="A589" s="14"/>
      <c r="B589" s="6"/>
      <c r="C589" s="16"/>
      <c r="D589" s="16"/>
      <c r="E589" s="18">
        <f>IF(OR(A589="",B589=""),0,IF(C589="時間",ROUND(N(D589)/IFERROR(INDEX(名簿!$E$7:$E$36,MATCH(B589,名簿!$A$7:$A$36,0)),8),3),IF(C589="半日",0.5,1)))</f>
        <v>0</v>
      </c>
      <c r="F589" s="6"/>
      <c r="G589" s="19" t="str">
        <f>IF(OR(A589="",B589="",B589&lt;&gt;管理簿!$B$4),"",COUNTIF($B$7:B589,管理簿!$B$4))</f>
        <v/>
      </c>
    </row>
    <row r="590" spans="1:7" ht="17.25" x14ac:dyDescent="0.25">
      <c r="A590" s="14"/>
      <c r="B590" s="6"/>
      <c r="C590" s="16"/>
      <c r="D590" s="16"/>
      <c r="E590" s="18">
        <f>IF(OR(A590="",B590=""),0,IF(C590="時間",ROUND(N(D590)/IFERROR(INDEX(名簿!$E$7:$E$36,MATCH(B590,名簿!$A$7:$A$36,0)),8),3),IF(C590="半日",0.5,1)))</f>
        <v>0</v>
      </c>
      <c r="F590" s="6"/>
      <c r="G590" s="19" t="str">
        <f>IF(OR(A590="",B590="",B590&lt;&gt;管理簿!$B$4),"",COUNTIF($B$7:B590,管理簿!$B$4))</f>
        <v/>
      </c>
    </row>
    <row r="591" spans="1:7" ht="17.25" x14ac:dyDescent="0.25">
      <c r="A591" s="14"/>
      <c r="B591" s="6"/>
      <c r="C591" s="16"/>
      <c r="D591" s="16"/>
      <c r="E591" s="18">
        <f>IF(OR(A591="",B591=""),0,IF(C591="時間",ROUND(N(D591)/IFERROR(INDEX(名簿!$E$7:$E$36,MATCH(B591,名簿!$A$7:$A$36,0)),8),3),IF(C591="半日",0.5,1)))</f>
        <v>0</v>
      </c>
      <c r="F591" s="6"/>
      <c r="G591" s="19" t="str">
        <f>IF(OR(A591="",B591="",B591&lt;&gt;管理簿!$B$4),"",COUNTIF($B$7:B591,管理簿!$B$4))</f>
        <v/>
      </c>
    </row>
    <row r="592" spans="1:7" ht="17.25" x14ac:dyDescent="0.25">
      <c r="A592" s="14"/>
      <c r="B592" s="6"/>
      <c r="C592" s="16"/>
      <c r="D592" s="16"/>
      <c r="E592" s="18">
        <f>IF(OR(A592="",B592=""),0,IF(C592="時間",ROUND(N(D592)/IFERROR(INDEX(名簿!$E$7:$E$36,MATCH(B592,名簿!$A$7:$A$36,0)),8),3),IF(C592="半日",0.5,1)))</f>
        <v>0</v>
      </c>
      <c r="F592" s="6"/>
      <c r="G592" s="19" t="str">
        <f>IF(OR(A592="",B592="",B592&lt;&gt;管理簿!$B$4),"",COUNTIF($B$7:B592,管理簿!$B$4))</f>
        <v/>
      </c>
    </row>
    <row r="593" spans="1:7" ht="17.25" x14ac:dyDescent="0.25">
      <c r="A593" s="14"/>
      <c r="B593" s="6"/>
      <c r="C593" s="16"/>
      <c r="D593" s="16"/>
      <c r="E593" s="18">
        <f>IF(OR(A593="",B593=""),0,IF(C593="時間",ROUND(N(D593)/IFERROR(INDEX(名簿!$E$7:$E$36,MATCH(B593,名簿!$A$7:$A$36,0)),8),3),IF(C593="半日",0.5,1)))</f>
        <v>0</v>
      </c>
      <c r="F593" s="6"/>
      <c r="G593" s="19" t="str">
        <f>IF(OR(A593="",B593="",B593&lt;&gt;管理簿!$B$4),"",COUNTIF($B$7:B593,管理簿!$B$4))</f>
        <v/>
      </c>
    </row>
    <row r="594" spans="1:7" ht="17.25" x14ac:dyDescent="0.25">
      <c r="A594" s="14"/>
      <c r="B594" s="6"/>
      <c r="C594" s="16"/>
      <c r="D594" s="16"/>
      <c r="E594" s="18">
        <f>IF(OR(A594="",B594=""),0,IF(C594="時間",ROUND(N(D594)/IFERROR(INDEX(名簿!$E$7:$E$36,MATCH(B594,名簿!$A$7:$A$36,0)),8),3),IF(C594="半日",0.5,1)))</f>
        <v>0</v>
      </c>
      <c r="F594" s="6"/>
      <c r="G594" s="19" t="str">
        <f>IF(OR(A594="",B594="",B594&lt;&gt;管理簿!$B$4),"",COUNTIF($B$7:B594,管理簿!$B$4))</f>
        <v/>
      </c>
    </row>
    <row r="595" spans="1:7" ht="17.25" x14ac:dyDescent="0.25">
      <c r="A595" s="14"/>
      <c r="B595" s="6"/>
      <c r="C595" s="16"/>
      <c r="D595" s="16"/>
      <c r="E595" s="18">
        <f>IF(OR(A595="",B595=""),0,IF(C595="時間",ROUND(N(D595)/IFERROR(INDEX(名簿!$E$7:$E$36,MATCH(B595,名簿!$A$7:$A$36,0)),8),3),IF(C595="半日",0.5,1)))</f>
        <v>0</v>
      </c>
      <c r="F595" s="6"/>
      <c r="G595" s="19" t="str">
        <f>IF(OR(A595="",B595="",B595&lt;&gt;管理簿!$B$4),"",COUNTIF($B$7:B595,管理簿!$B$4))</f>
        <v/>
      </c>
    </row>
    <row r="596" spans="1:7" ht="17.25" x14ac:dyDescent="0.25">
      <c r="A596" s="14"/>
      <c r="B596" s="6"/>
      <c r="C596" s="16"/>
      <c r="D596" s="16"/>
      <c r="E596" s="18">
        <f>IF(OR(A596="",B596=""),0,IF(C596="時間",ROUND(N(D596)/IFERROR(INDEX(名簿!$E$7:$E$36,MATCH(B596,名簿!$A$7:$A$36,0)),8),3),IF(C596="半日",0.5,1)))</f>
        <v>0</v>
      </c>
      <c r="F596" s="6"/>
      <c r="G596" s="19" t="str">
        <f>IF(OR(A596="",B596="",B596&lt;&gt;管理簿!$B$4),"",COUNTIF($B$7:B596,管理簿!$B$4))</f>
        <v/>
      </c>
    </row>
    <row r="597" spans="1:7" ht="17.25" x14ac:dyDescent="0.25">
      <c r="A597" s="14"/>
      <c r="B597" s="6"/>
      <c r="C597" s="16"/>
      <c r="D597" s="16"/>
      <c r="E597" s="18">
        <f>IF(OR(A597="",B597=""),0,IF(C597="時間",ROUND(N(D597)/IFERROR(INDEX(名簿!$E$7:$E$36,MATCH(B597,名簿!$A$7:$A$36,0)),8),3),IF(C597="半日",0.5,1)))</f>
        <v>0</v>
      </c>
      <c r="F597" s="6"/>
      <c r="G597" s="19" t="str">
        <f>IF(OR(A597="",B597="",B597&lt;&gt;管理簿!$B$4),"",COUNTIF($B$7:B597,管理簿!$B$4))</f>
        <v/>
      </c>
    </row>
    <row r="598" spans="1:7" ht="17.25" x14ac:dyDescent="0.25">
      <c r="A598" s="14"/>
      <c r="B598" s="6"/>
      <c r="C598" s="16"/>
      <c r="D598" s="16"/>
      <c r="E598" s="18">
        <f>IF(OR(A598="",B598=""),0,IF(C598="時間",ROUND(N(D598)/IFERROR(INDEX(名簿!$E$7:$E$36,MATCH(B598,名簿!$A$7:$A$36,0)),8),3),IF(C598="半日",0.5,1)))</f>
        <v>0</v>
      </c>
      <c r="F598" s="6"/>
      <c r="G598" s="19" t="str">
        <f>IF(OR(A598="",B598="",B598&lt;&gt;管理簿!$B$4),"",COUNTIF($B$7:B598,管理簿!$B$4))</f>
        <v/>
      </c>
    </row>
    <row r="599" spans="1:7" ht="17.25" x14ac:dyDescent="0.25">
      <c r="A599" s="14"/>
      <c r="B599" s="6"/>
      <c r="C599" s="16"/>
      <c r="D599" s="16"/>
      <c r="E599" s="18">
        <f>IF(OR(A599="",B599=""),0,IF(C599="時間",ROUND(N(D599)/IFERROR(INDEX(名簿!$E$7:$E$36,MATCH(B599,名簿!$A$7:$A$36,0)),8),3),IF(C599="半日",0.5,1)))</f>
        <v>0</v>
      </c>
      <c r="F599" s="6"/>
      <c r="G599" s="19" t="str">
        <f>IF(OR(A599="",B599="",B599&lt;&gt;管理簿!$B$4),"",COUNTIF($B$7:B599,管理簿!$B$4))</f>
        <v/>
      </c>
    </row>
    <row r="600" spans="1:7" ht="17.25" x14ac:dyDescent="0.25">
      <c r="A600" s="14"/>
      <c r="B600" s="6"/>
      <c r="C600" s="16"/>
      <c r="D600" s="16"/>
      <c r="E600" s="18">
        <f>IF(OR(A600="",B600=""),0,IF(C600="時間",ROUND(N(D600)/IFERROR(INDEX(名簿!$E$7:$E$36,MATCH(B600,名簿!$A$7:$A$36,0)),8),3),IF(C600="半日",0.5,1)))</f>
        <v>0</v>
      </c>
      <c r="F600" s="6"/>
      <c r="G600" s="19" t="str">
        <f>IF(OR(A600="",B600="",B600&lt;&gt;管理簿!$B$4),"",COUNTIF($B$7:B600,管理簿!$B$4))</f>
        <v/>
      </c>
    </row>
    <row r="601" spans="1:7" ht="17.25" x14ac:dyDescent="0.25">
      <c r="A601" s="14"/>
      <c r="B601" s="6"/>
      <c r="C601" s="16"/>
      <c r="D601" s="16"/>
      <c r="E601" s="18">
        <f>IF(OR(A601="",B601=""),0,IF(C601="時間",ROUND(N(D601)/IFERROR(INDEX(名簿!$E$7:$E$36,MATCH(B601,名簿!$A$7:$A$36,0)),8),3),IF(C601="半日",0.5,1)))</f>
        <v>0</v>
      </c>
      <c r="F601" s="6"/>
      <c r="G601" s="19" t="str">
        <f>IF(OR(A601="",B601="",B601&lt;&gt;管理簿!$B$4),"",COUNTIF($B$7:B601,管理簿!$B$4))</f>
        <v/>
      </c>
    </row>
    <row r="602" spans="1:7" ht="17.25" x14ac:dyDescent="0.25">
      <c r="A602" s="14"/>
      <c r="B602" s="6"/>
      <c r="C602" s="16"/>
      <c r="D602" s="16"/>
      <c r="E602" s="18">
        <f>IF(OR(A602="",B602=""),0,IF(C602="時間",ROUND(N(D602)/IFERROR(INDEX(名簿!$E$7:$E$36,MATCH(B602,名簿!$A$7:$A$36,0)),8),3),IF(C602="半日",0.5,1)))</f>
        <v>0</v>
      </c>
      <c r="F602" s="6"/>
      <c r="G602" s="19" t="str">
        <f>IF(OR(A602="",B602="",B602&lt;&gt;管理簿!$B$4),"",COUNTIF($B$7:B602,管理簿!$B$4))</f>
        <v/>
      </c>
    </row>
    <row r="603" spans="1:7" ht="17.25" x14ac:dyDescent="0.25">
      <c r="A603" s="14"/>
      <c r="B603" s="6"/>
      <c r="C603" s="16"/>
      <c r="D603" s="16"/>
      <c r="E603" s="18">
        <f>IF(OR(A603="",B603=""),0,IF(C603="時間",ROUND(N(D603)/IFERROR(INDEX(名簿!$E$7:$E$36,MATCH(B603,名簿!$A$7:$A$36,0)),8),3),IF(C603="半日",0.5,1)))</f>
        <v>0</v>
      </c>
      <c r="F603" s="6"/>
      <c r="G603" s="19" t="str">
        <f>IF(OR(A603="",B603="",B603&lt;&gt;管理簿!$B$4),"",COUNTIF($B$7:B603,管理簿!$B$4))</f>
        <v/>
      </c>
    </row>
    <row r="604" spans="1:7" ht="17.25" x14ac:dyDescent="0.25">
      <c r="A604" s="14"/>
      <c r="B604" s="6"/>
      <c r="C604" s="16"/>
      <c r="D604" s="16"/>
      <c r="E604" s="18">
        <f>IF(OR(A604="",B604=""),0,IF(C604="時間",ROUND(N(D604)/IFERROR(INDEX(名簿!$E$7:$E$36,MATCH(B604,名簿!$A$7:$A$36,0)),8),3),IF(C604="半日",0.5,1)))</f>
        <v>0</v>
      </c>
      <c r="F604" s="6"/>
      <c r="G604" s="19" t="str">
        <f>IF(OR(A604="",B604="",B604&lt;&gt;管理簿!$B$4),"",COUNTIF($B$7:B604,管理簿!$B$4))</f>
        <v/>
      </c>
    </row>
    <row r="605" spans="1:7" ht="17.25" x14ac:dyDescent="0.25">
      <c r="A605" s="14"/>
      <c r="B605" s="6"/>
      <c r="C605" s="16"/>
      <c r="D605" s="16"/>
      <c r="E605" s="18">
        <f>IF(OR(A605="",B605=""),0,IF(C605="時間",ROUND(N(D605)/IFERROR(INDEX(名簿!$E$7:$E$36,MATCH(B605,名簿!$A$7:$A$36,0)),8),3),IF(C605="半日",0.5,1)))</f>
        <v>0</v>
      </c>
      <c r="F605" s="6"/>
      <c r="G605" s="19" t="str">
        <f>IF(OR(A605="",B605="",B605&lt;&gt;管理簿!$B$4),"",COUNTIF($B$7:B605,管理簿!$B$4))</f>
        <v/>
      </c>
    </row>
    <row r="606" spans="1:7" ht="17.25" x14ac:dyDescent="0.25">
      <c r="A606" s="14"/>
      <c r="B606" s="6"/>
      <c r="C606" s="16"/>
      <c r="D606" s="16"/>
      <c r="E606" s="18">
        <f>IF(OR(A606="",B606=""),0,IF(C606="時間",ROUND(N(D606)/IFERROR(INDEX(名簿!$E$7:$E$36,MATCH(B606,名簿!$A$7:$A$36,0)),8),3),IF(C606="半日",0.5,1)))</f>
        <v>0</v>
      </c>
      <c r="F606" s="6"/>
      <c r="G606" s="19" t="str">
        <f>IF(OR(A606="",B606="",B606&lt;&gt;管理簿!$B$4),"",COUNTIF($B$7:B606,管理簿!$B$4))</f>
        <v/>
      </c>
    </row>
    <row r="608" spans="1:7" ht="21.95" customHeight="1" x14ac:dyDescent="0.25">
      <c r="A608" s="29" t="s">
        <v>29</v>
      </c>
      <c r="B608" s="27"/>
      <c r="C608" s="27"/>
      <c r="D608" s="27"/>
      <c r="E608" s="27"/>
      <c r="F608" s="27"/>
    </row>
  </sheetData>
  <mergeCells count="4">
    <mergeCell ref="A608:F608"/>
    <mergeCell ref="A1:D2"/>
    <mergeCell ref="A4:F4"/>
    <mergeCell ref="E1:F2"/>
  </mergeCells>
  <dataValidations count="2">
    <dataValidation type="list" allowBlank="1" sqref="B7:B606" xr:uid="{00000000-0002-0000-0300-000000000000}">
      <formula1>YkStaff</formula1>
    </dataValidation>
    <dataValidation type="list" allowBlank="1" sqref="C7:C606" xr:uid="{00000000-0002-0000-0300-000001000000}">
      <formula1>"1日,半日,時間"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0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" customWidth="1"/>
    <col min="2" max="2" width="5" customWidth="1"/>
    <col min="3" max="3" width="12" customWidth="1"/>
    <col min="4" max="7" width="8" customWidth="1"/>
    <col min="8" max="8" width="9" customWidth="1"/>
    <col min="9" max="9" width="8" customWidth="1"/>
    <col min="10" max="10" width="14" customWidth="1"/>
  </cols>
  <sheetData>
    <row r="1" spans="1:10" ht="21.95" customHeight="1" x14ac:dyDescent="0.25">
      <c r="A1" s="26" t="s">
        <v>56</v>
      </c>
      <c r="B1" s="27"/>
      <c r="C1" s="27"/>
      <c r="D1" s="27"/>
      <c r="E1" s="27"/>
      <c r="F1" s="27"/>
      <c r="G1" s="30" t="s">
        <v>57</v>
      </c>
      <c r="H1" s="27"/>
      <c r="I1" s="27"/>
      <c r="J1" s="27"/>
    </row>
    <row r="2" spans="1:10" ht="14.1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ht="5.0999999999999996" customHeight="1" x14ac:dyDescent="0.25"/>
    <row r="4" spans="1:10" ht="30" customHeight="1" x14ac:dyDescent="0.25">
      <c r="A4" s="28" t="s">
        <v>58</v>
      </c>
      <c r="B4" s="27"/>
      <c r="C4" s="27"/>
      <c r="D4" s="27"/>
      <c r="E4" s="27"/>
      <c r="F4" s="27"/>
      <c r="G4" s="27"/>
      <c r="H4" s="27"/>
      <c r="I4" s="27"/>
      <c r="J4" s="27"/>
    </row>
    <row r="6" spans="1:10" ht="30" customHeight="1" x14ac:dyDescent="0.25">
      <c r="A6" s="13" t="s">
        <v>33</v>
      </c>
      <c r="B6" s="13" t="s">
        <v>59</v>
      </c>
      <c r="C6" s="13" t="s">
        <v>60</v>
      </c>
      <c r="D6" s="13" t="s">
        <v>61</v>
      </c>
      <c r="E6" s="13" t="s">
        <v>62</v>
      </c>
      <c r="F6" s="13" t="s">
        <v>63</v>
      </c>
      <c r="G6" s="13" t="s">
        <v>64</v>
      </c>
      <c r="H6" s="13" t="s">
        <v>65</v>
      </c>
      <c r="I6" s="13" t="s">
        <v>66</v>
      </c>
      <c r="J6" s="13" t="s">
        <v>67</v>
      </c>
    </row>
    <row r="7" spans="1:10" ht="17.25" x14ac:dyDescent="0.25">
      <c r="A7" s="20" t="str">
        <f>IF(名簿!$A$7="","",名簿!$A$7)</f>
        <v/>
      </c>
      <c r="B7" s="12">
        <v>1</v>
      </c>
      <c r="C7" s="17" t="str">
        <f>IF(OR($A7="",名簿!$B$7=""),"",EDATE(名簿!$B$7,6+12*0))</f>
        <v/>
      </c>
      <c r="D7" s="21" t="str">
        <f>IF($C7="","",IF(AND(名簿!$G$7&lt;&gt;"",名簿!$F$7=$C7),名簿!$G$7,INDEX(GrantTable,1,IF(OR(N(名簿!$C$7)&gt;=5,N(名簿!$D$7)&gt;=30),1,6-MIN(4,MAX(1,N(名簿!$C$7)))))))</f>
        <v/>
      </c>
      <c r="E7" s="12" t="str">
        <f>IF($C7="","",SUMIFS(取得記録!$E$7:$E$606,取得記録!$B$7:$B$606,$A7,取得記録!$A$7:$A$606,"&gt;="&amp;$C7,取得記録!$A$7:$A$606,"&lt;"&amp;EDATE($C7,12)))</f>
        <v/>
      </c>
      <c r="F7" s="12" t="str">
        <f>IF($C7="","",0)</f>
        <v/>
      </c>
      <c r="G7" s="12" t="str">
        <f t="shared" ref="G7:G70" si="0">IF($C7="","",MAX(0,D7-MAX(0,E7-F7)))</f>
        <v/>
      </c>
      <c r="H7" s="12" t="str">
        <f>IF($C7="","",SUMIFS(取得記録!$E$7:$E$606,取得記録!$B$7:$B$606,$A7,取得記録!$A$7:$A$606,"&gt;="&amp;$C7,取得記録!$A$7:$A$606,"&lt;"&amp;EDATE($C7,12),取得記録!$C$7:$C$606,"&lt;&gt;時間"))</f>
        <v/>
      </c>
      <c r="I7" s="12" t="str">
        <f>IF($C7="","",IF(SUMIFS(取得記録!$E$7:$E$606,取得記録!$B$7:$B$606,$A7,取得記録!$A$7:$A$606,"&gt;="&amp;$C7,取得記録!$A$7:$A$606,"&lt;"&amp;EDATE($C7,12),取得記録!$C$7:$C$606,"時間")&gt;5,"5日超","")&amp;"")</f>
        <v/>
      </c>
      <c r="J7" s="12" t="str">
        <f>IF($C7="","",IF(D7&lt;10,"対象外（10日未満）",IF(H7&gt;=5,"達成",IF(設定!$B$7&gt;=EDATE($C7,12),"未達成","取得中（あと"&amp;(5-H7)&amp;"日）"))))</f>
        <v/>
      </c>
    </row>
    <row r="8" spans="1:10" ht="17.25" x14ac:dyDescent="0.25">
      <c r="A8" s="20" t="str">
        <f>IF(名簿!$A$7="","",名簿!$A$7)</f>
        <v/>
      </c>
      <c r="B8" s="12">
        <v>2</v>
      </c>
      <c r="C8" s="17" t="str">
        <f>IF(OR($A8="",名簿!$B$7=""),"",EDATE(名簿!$B$7,6+12*1))</f>
        <v/>
      </c>
      <c r="D8" s="21" t="str">
        <f>IF($C8="","",IF(AND(名簿!$G$7&lt;&gt;"",名簿!$F$7=$C8),名簿!$G$7,INDEX(GrantTable,2,IF(OR(N(名簿!$C$7)&gt;=5,N(名簿!$D$7)&gt;=30),1,6-MIN(4,MAX(1,N(名簿!$C$7)))))))</f>
        <v/>
      </c>
      <c r="E8" s="12" t="str">
        <f>IF($C8="","",SUMIFS(取得記録!$E$7:$E$606,取得記録!$B$7:$B$606,$A8,取得記録!$A$7:$A$606,"&gt;="&amp;$C8,取得記録!$A$7:$A$606,"&lt;"&amp;EDATE($C8,12)))</f>
        <v/>
      </c>
      <c r="F8" s="12" t="str">
        <f t="shared" ref="F8:F16" si="1">IF($C8="","",N(G7))</f>
        <v/>
      </c>
      <c r="G8" s="12" t="str">
        <f t="shared" si="0"/>
        <v/>
      </c>
      <c r="H8" s="12" t="str">
        <f>IF($C8="","",SUMIFS(取得記録!$E$7:$E$606,取得記録!$B$7:$B$606,$A8,取得記録!$A$7:$A$606,"&gt;="&amp;$C8,取得記録!$A$7:$A$606,"&lt;"&amp;EDATE($C8,12),取得記録!$C$7:$C$606,"&lt;&gt;時間"))</f>
        <v/>
      </c>
      <c r="I8" s="12" t="str">
        <f>IF($C8="","",IF(SUMIFS(取得記録!$E$7:$E$606,取得記録!$B$7:$B$606,$A8,取得記録!$A$7:$A$606,"&gt;="&amp;$C8,取得記録!$A$7:$A$606,"&lt;"&amp;EDATE($C8,12),取得記録!$C$7:$C$606,"時間")&gt;5,"5日超","")&amp;"")</f>
        <v/>
      </c>
      <c r="J8" s="12" t="str">
        <f>IF($C8="","",IF(D8&lt;10,"対象外（10日未満）",IF(H8&gt;=5,"達成",IF(設定!$B$7&gt;=EDATE($C8,12),"未達成","取得中（あと"&amp;(5-H8)&amp;"日）"))))</f>
        <v/>
      </c>
    </row>
    <row r="9" spans="1:10" ht="17.25" x14ac:dyDescent="0.25">
      <c r="A9" s="20" t="str">
        <f>IF(名簿!$A$7="","",名簿!$A$7)</f>
        <v/>
      </c>
      <c r="B9" s="12">
        <v>3</v>
      </c>
      <c r="C9" s="17" t="str">
        <f>IF(OR($A9="",名簿!$B$7=""),"",EDATE(名簿!$B$7,6+12*2))</f>
        <v/>
      </c>
      <c r="D9" s="21" t="str">
        <f>IF($C9="","",IF(AND(名簿!$G$7&lt;&gt;"",名簿!$F$7=$C9),名簿!$G$7,INDEX(GrantTable,3,IF(OR(N(名簿!$C$7)&gt;=5,N(名簿!$D$7)&gt;=30),1,6-MIN(4,MAX(1,N(名簿!$C$7)))))))</f>
        <v/>
      </c>
      <c r="E9" s="12" t="str">
        <f>IF($C9="","",SUMIFS(取得記録!$E$7:$E$606,取得記録!$B$7:$B$606,$A9,取得記録!$A$7:$A$606,"&gt;="&amp;$C9,取得記録!$A$7:$A$606,"&lt;"&amp;EDATE($C9,12)))</f>
        <v/>
      </c>
      <c r="F9" s="12" t="str">
        <f t="shared" si="1"/>
        <v/>
      </c>
      <c r="G9" s="12" t="str">
        <f t="shared" si="0"/>
        <v/>
      </c>
      <c r="H9" s="12" t="str">
        <f>IF($C9="","",SUMIFS(取得記録!$E$7:$E$606,取得記録!$B$7:$B$606,$A9,取得記録!$A$7:$A$606,"&gt;="&amp;$C9,取得記録!$A$7:$A$606,"&lt;"&amp;EDATE($C9,12),取得記録!$C$7:$C$606,"&lt;&gt;時間"))</f>
        <v/>
      </c>
      <c r="I9" s="12" t="str">
        <f>IF($C9="","",IF(SUMIFS(取得記録!$E$7:$E$606,取得記録!$B$7:$B$606,$A9,取得記録!$A$7:$A$606,"&gt;="&amp;$C9,取得記録!$A$7:$A$606,"&lt;"&amp;EDATE($C9,12),取得記録!$C$7:$C$606,"時間")&gt;5,"5日超","")&amp;"")</f>
        <v/>
      </c>
      <c r="J9" s="12" t="str">
        <f>IF($C9="","",IF(D9&lt;10,"対象外（10日未満）",IF(H9&gt;=5,"達成",IF(設定!$B$7&gt;=EDATE($C9,12),"未達成","取得中（あと"&amp;(5-H9)&amp;"日）"))))</f>
        <v/>
      </c>
    </row>
    <row r="10" spans="1:10" ht="17.25" x14ac:dyDescent="0.25">
      <c r="A10" s="20" t="str">
        <f>IF(名簿!$A$7="","",名簿!$A$7)</f>
        <v/>
      </c>
      <c r="B10" s="12">
        <v>4</v>
      </c>
      <c r="C10" s="17" t="str">
        <f>IF(OR($A10="",名簿!$B$7=""),"",EDATE(名簿!$B$7,6+12*3))</f>
        <v/>
      </c>
      <c r="D10" s="21" t="str">
        <f>IF($C10="","",IF(AND(名簿!$G$7&lt;&gt;"",名簿!$F$7=$C10),名簿!$G$7,INDEX(GrantTable,4,IF(OR(N(名簿!$C$7)&gt;=5,N(名簿!$D$7)&gt;=30),1,6-MIN(4,MAX(1,N(名簿!$C$7)))))))</f>
        <v/>
      </c>
      <c r="E10" s="12" t="str">
        <f>IF($C10="","",SUMIFS(取得記録!$E$7:$E$606,取得記録!$B$7:$B$606,$A10,取得記録!$A$7:$A$606,"&gt;="&amp;$C10,取得記録!$A$7:$A$606,"&lt;"&amp;EDATE($C10,12)))</f>
        <v/>
      </c>
      <c r="F10" s="12" t="str">
        <f t="shared" si="1"/>
        <v/>
      </c>
      <c r="G10" s="12" t="str">
        <f t="shared" si="0"/>
        <v/>
      </c>
      <c r="H10" s="12" t="str">
        <f>IF($C10="","",SUMIFS(取得記録!$E$7:$E$606,取得記録!$B$7:$B$606,$A10,取得記録!$A$7:$A$606,"&gt;="&amp;$C10,取得記録!$A$7:$A$606,"&lt;"&amp;EDATE($C10,12),取得記録!$C$7:$C$606,"&lt;&gt;時間"))</f>
        <v/>
      </c>
      <c r="I10" s="12" t="str">
        <f>IF($C10="","",IF(SUMIFS(取得記録!$E$7:$E$606,取得記録!$B$7:$B$606,$A10,取得記録!$A$7:$A$606,"&gt;="&amp;$C10,取得記録!$A$7:$A$606,"&lt;"&amp;EDATE($C10,12),取得記録!$C$7:$C$606,"時間")&gt;5,"5日超","")&amp;"")</f>
        <v/>
      </c>
      <c r="J10" s="12" t="str">
        <f>IF($C10="","",IF(D10&lt;10,"対象外（10日未満）",IF(H10&gt;=5,"達成",IF(設定!$B$7&gt;=EDATE($C10,12),"未達成","取得中（あと"&amp;(5-H10)&amp;"日）"))))</f>
        <v/>
      </c>
    </row>
    <row r="11" spans="1:10" ht="17.25" x14ac:dyDescent="0.25">
      <c r="A11" s="20" t="str">
        <f>IF(名簿!$A$7="","",名簿!$A$7)</f>
        <v/>
      </c>
      <c r="B11" s="12">
        <v>5</v>
      </c>
      <c r="C11" s="17" t="str">
        <f>IF(OR($A11="",名簿!$B$7=""),"",EDATE(名簿!$B$7,6+12*4))</f>
        <v/>
      </c>
      <c r="D11" s="21" t="str">
        <f>IF($C11="","",IF(AND(名簿!$G$7&lt;&gt;"",名簿!$F$7=$C11),名簿!$G$7,INDEX(GrantTable,5,IF(OR(N(名簿!$C$7)&gt;=5,N(名簿!$D$7)&gt;=30),1,6-MIN(4,MAX(1,N(名簿!$C$7)))))))</f>
        <v/>
      </c>
      <c r="E11" s="12" t="str">
        <f>IF($C11="","",SUMIFS(取得記録!$E$7:$E$606,取得記録!$B$7:$B$606,$A11,取得記録!$A$7:$A$606,"&gt;="&amp;$C11,取得記録!$A$7:$A$606,"&lt;"&amp;EDATE($C11,12)))</f>
        <v/>
      </c>
      <c r="F11" s="12" t="str">
        <f t="shared" si="1"/>
        <v/>
      </c>
      <c r="G11" s="12" t="str">
        <f t="shared" si="0"/>
        <v/>
      </c>
      <c r="H11" s="12" t="str">
        <f>IF($C11="","",SUMIFS(取得記録!$E$7:$E$606,取得記録!$B$7:$B$606,$A11,取得記録!$A$7:$A$606,"&gt;="&amp;$C11,取得記録!$A$7:$A$606,"&lt;"&amp;EDATE($C11,12),取得記録!$C$7:$C$606,"&lt;&gt;時間"))</f>
        <v/>
      </c>
      <c r="I11" s="12" t="str">
        <f>IF($C11="","",IF(SUMIFS(取得記録!$E$7:$E$606,取得記録!$B$7:$B$606,$A11,取得記録!$A$7:$A$606,"&gt;="&amp;$C11,取得記録!$A$7:$A$606,"&lt;"&amp;EDATE($C11,12),取得記録!$C$7:$C$606,"時間")&gt;5,"5日超","")&amp;"")</f>
        <v/>
      </c>
      <c r="J11" s="12" t="str">
        <f>IF($C11="","",IF(D11&lt;10,"対象外（10日未満）",IF(H11&gt;=5,"達成",IF(設定!$B$7&gt;=EDATE($C11,12),"未達成","取得中（あと"&amp;(5-H11)&amp;"日）"))))</f>
        <v/>
      </c>
    </row>
    <row r="12" spans="1:10" ht="17.25" x14ac:dyDescent="0.25">
      <c r="A12" s="20" t="str">
        <f>IF(名簿!$A$7="","",名簿!$A$7)</f>
        <v/>
      </c>
      <c r="B12" s="12">
        <v>6</v>
      </c>
      <c r="C12" s="17" t="str">
        <f>IF(OR($A12="",名簿!$B$7=""),"",EDATE(名簿!$B$7,6+12*5))</f>
        <v/>
      </c>
      <c r="D12" s="21" t="str">
        <f>IF($C12="","",IF(AND(名簿!$G$7&lt;&gt;"",名簿!$F$7=$C12),名簿!$G$7,INDEX(GrantTable,6,IF(OR(N(名簿!$C$7)&gt;=5,N(名簿!$D$7)&gt;=30),1,6-MIN(4,MAX(1,N(名簿!$C$7)))))))</f>
        <v/>
      </c>
      <c r="E12" s="12" t="str">
        <f>IF($C12="","",SUMIFS(取得記録!$E$7:$E$606,取得記録!$B$7:$B$606,$A12,取得記録!$A$7:$A$606,"&gt;="&amp;$C12,取得記録!$A$7:$A$606,"&lt;"&amp;EDATE($C12,12)))</f>
        <v/>
      </c>
      <c r="F12" s="12" t="str">
        <f t="shared" si="1"/>
        <v/>
      </c>
      <c r="G12" s="12" t="str">
        <f t="shared" si="0"/>
        <v/>
      </c>
      <c r="H12" s="12" t="str">
        <f>IF($C12="","",SUMIFS(取得記録!$E$7:$E$606,取得記録!$B$7:$B$606,$A12,取得記録!$A$7:$A$606,"&gt;="&amp;$C12,取得記録!$A$7:$A$606,"&lt;"&amp;EDATE($C12,12),取得記録!$C$7:$C$606,"&lt;&gt;時間"))</f>
        <v/>
      </c>
      <c r="I12" s="12" t="str">
        <f>IF($C12="","",IF(SUMIFS(取得記録!$E$7:$E$606,取得記録!$B$7:$B$606,$A12,取得記録!$A$7:$A$606,"&gt;="&amp;$C12,取得記録!$A$7:$A$606,"&lt;"&amp;EDATE($C12,12),取得記録!$C$7:$C$606,"時間")&gt;5,"5日超","")&amp;"")</f>
        <v/>
      </c>
      <c r="J12" s="12" t="str">
        <f>IF($C12="","",IF(D12&lt;10,"対象外（10日未満）",IF(H12&gt;=5,"達成",IF(設定!$B$7&gt;=EDATE($C12,12),"未達成","取得中（あと"&amp;(5-H12)&amp;"日）"))))</f>
        <v/>
      </c>
    </row>
    <row r="13" spans="1:10" ht="17.25" x14ac:dyDescent="0.25">
      <c r="A13" s="20" t="str">
        <f>IF(名簿!$A$7="","",名簿!$A$7)</f>
        <v/>
      </c>
      <c r="B13" s="12">
        <v>7</v>
      </c>
      <c r="C13" s="17" t="str">
        <f>IF(OR($A13="",名簿!$B$7=""),"",EDATE(名簿!$B$7,6+12*6))</f>
        <v/>
      </c>
      <c r="D13" s="21" t="str">
        <f>IF($C13="","",IF(AND(名簿!$G$7&lt;&gt;"",名簿!$F$7=$C13),名簿!$G$7,INDEX(GrantTable,7,IF(OR(N(名簿!$C$7)&gt;=5,N(名簿!$D$7)&gt;=30),1,6-MIN(4,MAX(1,N(名簿!$C$7)))))))</f>
        <v/>
      </c>
      <c r="E13" s="12" t="str">
        <f>IF($C13="","",SUMIFS(取得記録!$E$7:$E$606,取得記録!$B$7:$B$606,$A13,取得記録!$A$7:$A$606,"&gt;="&amp;$C13,取得記録!$A$7:$A$606,"&lt;"&amp;EDATE($C13,12)))</f>
        <v/>
      </c>
      <c r="F13" s="12" t="str">
        <f t="shared" si="1"/>
        <v/>
      </c>
      <c r="G13" s="12" t="str">
        <f t="shared" si="0"/>
        <v/>
      </c>
      <c r="H13" s="12" t="str">
        <f>IF($C13="","",SUMIFS(取得記録!$E$7:$E$606,取得記録!$B$7:$B$606,$A13,取得記録!$A$7:$A$606,"&gt;="&amp;$C13,取得記録!$A$7:$A$606,"&lt;"&amp;EDATE($C13,12),取得記録!$C$7:$C$606,"&lt;&gt;時間"))</f>
        <v/>
      </c>
      <c r="I13" s="12" t="str">
        <f>IF($C13="","",IF(SUMIFS(取得記録!$E$7:$E$606,取得記録!$B$7:$B$606,$A13,取得記録!$A$7:$A$606,"&gt;="&amp;$C13,取得記録!$A$7:$A$606,"&lt;"&amp;EDATE($C13,12),取得記録!$C$7:$C$606,"時間")&gt;5,"5日超","")&amp;"")</f>
        <v/>
      </c>
      <c r="J13" s="12" t="str">
        <f>IF($C13="","",IF(D13&lt;10,"対象外（10日未満）",IF(H13&gt;=5,"達成",IF(設定!$B$7&gt;=EDATE($C13,12),"未達成","取得中（あと"&amp;(5-H13)&amp;"日）"))))</f>
        <v/>
      </c>
    </row>
    <row r="14" spans="1:10" ht="17.25" x14ac:dyDescent="0.25">
      <c r="A14" s="20" t="str">
        <f>IF(名簿!$A$7="","",名簿!$A$7)</f>
        <v/>
      </c>
      <c r="B14" s="12">
        <v>8</v>
      </c>
      <c r="C14" s="17" t="str">
        <f>IF(OR($A14="",名簿!$B$7=""),"",EDATE(名簿!$B$7,6+12*7))</f>
        <v/>
      </c>
      <c r="D14" s="21" t="str">
        <f>IF($C14="","",IF(AND(名簿!$G$7&lt;&gt;"",名簿!$F$7=$C14),名簿!$G$7,INDEX(GrantTable,7,IF(OR(N(名簿!$C$7)&gt;=5,N(名簿!$D$7)&gt;=30),1,6-MIN(4,MAX(1,N(名簿!$C$7)))))))</f>
        <v/>
      </c>
      <c r="E14" s="12" t="str">
        <f>IF($C14="","",SUMIFS(取得記録!$E$7:$E$606,取得記録!$B$7:$B$606,$A14,取得記録!$A$7:$A$606,"&gt;="&amp;$C14,取得記録!$A$7:$A$606,"&lt;"&amp;EDATE($C14,12)))</f>
        <v/>
      </c>
      <c r="F14" s="12" t="str">
        <f t="shared" si="1"/>
        <v/>
      </c>
      <c r="G14" s="12" t="str">
        <f t="shared" si="0"/>
        <v/>
      </c>
      <c r="H14" s="12" t="str">
        <f>IF($C14="","",SUMIFS(取得記録!$E$7:$E$606,取得記録!$B$7:$B$606,$A14,取得記録!$A$7:$A$606,"&gt;="&amp;$C14,取得記録!$A$7:$A$606,"&lt;"&amp;EDATE($C14,12),取得記録!$C$7:$C$606,"&lt;&gt;時間"))</f>
        <v/>
      </c>
      <c r="I14" s="12" t="str">
        <f>IF($C14="","",IF(SUMIFS(取得記録!$E$7:$E$606,取得記録!$B$7:$B$606,$A14,取得記録!$A$7:$A$606,"&gt;="&amp;$C14,取得記録!$A$7:$A$606,"&lt;"&amp;EDATE($C14,12),取得記録!$C$7:$C$606,"時間")&gt;5,"5日超","")&amp;"")</f>
        <v/>
      </c>
      <c r="J14" s="12" t="str">
        <f>IF($C14="","",IF(D14&lt;10,"対象外（10日未満）",IF(H14&gt;=5,"達成",IF(設定!$B$7&gt;=EDATE($C14,12),"未達成","取得中（あと"&amp;(5-H14)&amp;"日）"))))</f>
        <v/>
      </c>
    </row>
    <row r="15" spans="1:10" ht="17.25" x14ac:dyDescent="0.25">
      <c r="A15" s="20" t="str">
        <f>IF(名簿!$A$7="","",名簿!$A$7)</f>
        <v/>
      </c>
      <c r="B15" s="12">
        <v>9</v>
      </c>
      <c r="C15" s="17" t="str">
        <f>IF(OR($A15="",名簿!$B$7=""),"",EDATE(名簿!$B$7,6+12*8))</f>
        <v/>
      </c>
      <c r="D15" s="21" t="str">
        <f>IF($C15="","",IF(AND(名簿!$G$7&lt;&gt;"",名簿!$F$7=$C15),名簿!$G$7,INDEX(GrantTable,7,IF(OR(N(名簿!$C$7)&gt;=5,N(名簿!$D$7)&gt;=30),1,6-MIN(4,MAX(1,N(名簿!$C$7)))))))</f>
        <v/>
      </c>
      <c r="E15" s="12" t="str">
        <f>IF($C15="","",SUMIFS(取得記録!$E$7:$E$606,取得記録!$B$7:$B$606,$A15,取得記録!$A$7:$A$606,"&gt;="&amp;$C15,取得記録!$A$7:$A$606,"&lt;"&amp;EDATE($C15,12)))</f>
        <v/>
      </c>
      <c r="F15" s="12" t="str">
        <f t="shared" si="1"/>
        <v/>
      </c>
      <c r="G15" s="12" t="str">
        <f t="shared" si="0"/>
        <v/>
      </c>
      <c r="H15" s="12" t="str">
        <f>IF($C15="","",SUMIFS(取得記録!$E$7:$E$606,取得記録!$B$7:$B$606,$A15,取得記録!$A$7:$A$606,"&gt;="&amp;$C15,取得記録!$A$7:$A$606,"&lt;"&amp;EDATE($C15,12),取得記録!$C$7:$C$606,"&lt;&gt;時間"))</f>
        <v/>
      </c>
      <c r="I15" s="12" t="str">
        <f>IF($C15="","",IF(SUMIFS(取得記録!$E$7:$E$606,取得記録!$B$7:$B$606,$A15,取得記録!$A$7:$A$606,"&gt;="&amp;$C15,取得記録!$A$7:$A$606,"&lt;"&amp;EDATE($C15,12),取得記録!$C$7:$C$606,"時間")&gt;5,"5日超","")&amp;"")</f>
        <v/>
      </c>
      <c r="J15" s="12" t="str">
        <f>IF($C15="","",IF(D15&lt;10,"対象外（10日未満）",IF(H15&gt;=5,"達成",IF(設定!$B$7&gt;=EDATE($C15,12),"未達成","取得中（あと"&amp;(5-H15)&amp;"日）"))))</f>
        <v/>
      </c>
    </row>
    <row r="16" spans="1:10" ht="17.25" x14ac:dyDescent="0.25">
      <c r="A16" s="20" t="str">
        <f>IF(名簿!$A$7="","",名簿!$A$7)</f>
        <v/>
      </c>
      <c r="B16" s="12">
        <v>10</v>
      </c>
      <c r="C16" s="17" t="str">
        <f>IF(OR($A16="",名簿!$B$7=""),"",EDATE(名簿!$B$7,6+12*9))</f>
        <v/>
      </c>
      <c r="D16" s="21" t="str">
        <f>IF($C16="","",IF(AND(名簿!$G$7&lt;&gt;"",名簿!$F$7=$C16),名簿!$G$7,INDEX(GrantTable,7,IF(OR(N(名簿!$C$7)&gt;=5,N(名簿!$D$7)&gt;=30),1,6-MIN(4,MAX(1,N(名簿!$C$7)))))))</f>
        <v/>
      </c>
      <c r="E16" s="12" t="str">
        <f>IF($C16="","",SUMIFS(取得記録!$E$7:$E$606,取得記録!$B$7:$B$606,$A16,取得記録!$A$7:$A$606,"&gt;="&amp;$C16,取得記録!$A$7:$A$606,"&lt;"&amp;EDATE($C16,12)))</f>
        <v/>
      </c>
      <c r="F16" s="12" t="str">
        <f t="shared" si="1"/>
        <v/>
      </c>
      <c r="G16" s="12" t="str">
        <f t="shared" si="0"/>
        <v/>
      </c>
      <c r="H16" s="12" t="str">
        <f>IF($C16="","",SUMIFS(取得記録!$E$7:$E$606,取得記録!$B$7:$B$606,$A16,取得記録!$A$7:$A$606,"&gt;="&amp;$C16,取得記録!$A$7:$A$606,"&lt;"&amp;EDATE($C16,12),取得記録!$C$7:$C$606,"&lt;&gt;時間"))</f>
        <v/>
      </c>
      <c r="I16" s="12" t="str">
        <f>IF($C16="","",IF(SUMIFS(取得記録!$E$7:$E$606,取得記録!$B$7:$B$606,$A16,取得記録!$A$7:$A$606,"&gt;="&amp;$C16,取得記録!$A$7:$A$606,"&lt;"&amp;EDATE($C16,12),取得記録!$C$7:$C$606,"時間")&gt;5,"5日超","")&amp;"")</f>
        <v/>
      </c>
      <c r="J16" s="12" t="str">
        <f>IF($C16="","",IF(D16&lt;10,"対象外（10日未満）",IF(H16&gt;=5,"達成",IF(設定!$B$7&gt;=EDATE($C16,12),"未達成","取得中（あと"&amp;(5-H16)&amp;"日）"))))</f>
        <v/>
      </c>
    </row>
    <row r="17" spans="1:10" ht="17.25" x14ac:dyDescent="0.25">
      <c r="A17" s="20" t="str">
        <f>IF(名簿!$A$8="","",名簿!$A$8)</f>
        <v/>
      </c>
      <c r="B17" s="12">
        <v>1</v>
      </c>
      <c r="C17" s="17" t="str">
        <f>IF(OR($A17="",名簿!$B$8=""),"",EDATE(名簿!$B$8,6+12*0))</f>
        <v/>
      </c>
      <c r="D17" s="21" t="str">
        <f>IF($C17="","",IF(AND(名簿!$G$8&lt;&gt;"",名簿!$F$8=$C17),名簿!$G$8,INDEX(GrantTable,1,IF(OR(N(名簿!$C$8)&gt;=5,N(名簿!$D$8)&gt;=30),1,6-MIN(4,MAX(1,N(名簿!$C$8)))))))</f>
        <v/>
      </c>
      <c r="E17" s="12" t="str">
        <f>IF($C17="","",SUMIFS(取得記録!$E$7:$E$606,取得記録!$B$7:$B$606,$A17,取得記録!$A$7:$A$606,"&gt;="&amp;$C17,取得記録!$A$7:$A$606,"&lt;"&amp;EDATE($C17,12)))</f>
        <v/>
      </c>
      <c r="F17" s="12" t="str">
        <f>IF($C17="","",0)</f>
        <v/>
      </c>
      <c r="G17" s="12" t="str">
        <f t="shared" si="0"/>
        <v/>
      </c>
      <c r="H17" s="12" t="str">
        <f>IF($C17="","",SUMIFS(取得記録!$E$7:$E$606,取得記録!$B$7:$B$606,$A17,取得記録!$A$7:$A$606,"&gt;="&amp;$C17,取得記録!$A$7:$A$606,"&lt;"&amp;EDATE($C17,12),取得記録!$C$7:$C$606,"&lt;&gt;時間"))</f>
        <v/>
      </c>
      <c r="I17" s="12" t="str">
        <f>IF($C17="","",IF(SUMIFS(取得記録!$E$7:$E$606,取得記録!$B$7:$B$606,$A17,取得記録!$A$7:$A$606,"&gt;="&amp;$C17,取得記録!$A$7:$A$606,"&lt;"&amp;EDATE($C17,12),取得記録!$C$7:$C$606,"時間")&gt;5,"5日超","")&amp;"")</f>
        <v/>
      </c>
      <c r="J17" s="12" t="str">
        <f>IF($C17="","",IF(D17&lt;10,"対象外（10日未満）",IF(H17&gt;=5,"達成",IF(設定!$B$7&gt;=EDATE($C17,12),"未達成","取得中（あと"&amp;(5-H17)&amp;"日）"))))</f>
        <v/>
      </c>
    </row>
    <row r="18" spans="1:10" ht="17.25" x14ac:dyDescent="0.25">
      <c r="A18" s="20" t="str">
        <f>IF(名簿!$A$8="","",名簿!$A$8)</f>
        <v/>
      </c>
      <c r="B18" s="12">
        <v>2</v>
      </c>
      <c r="C18" s="17" t="str">
        <f>IF(OR($A18="",名簿!$B$8=""),"",EDATE(名簿!$B$8,6+12*1))</f>
        <v/>
      </c>
      <c r="D18" s="21" t="str">
        <f>IF($C18="","",IF(AND(名簿!$G$8&lt;&gt;"",名簿!$F$8=$C18),名簿!$G$8,INDEX(GrantTable,2,IF(OR(N(名簿!$C$8)&gt;=5,N(名簿!$D$8)&gt;=30),1,6-MIN(4,MAX(1,N(名簿!$C$8)))))))</f>
        <v/>
      </c>
      <c r="E18" s="12" t="str">
        <f>IF($C18="","",SUMIFS(取得記録!$E$7:$E$606,取得記録!$B$7:$B$606,$A18,取得記録!$A$7:$A$606,"&gt;="&amp;$C18,取得記録!$A$7:$A$606,"&lt;"&amp;EDATE($C18,12)))</f>
        <v/>
      </c>
      <c r="F18" s="12" t="str">
        <f t="shared" ref="F18:F26" si="2">IF($C18="","",N(G17))</f>
        <v/>
      </c>
      <c r="G18" s="12" t="str">
        <f t="shared" si="0"/>
        <v/>
      </c>
      <c r="H18" s="12" t="str">
        <f>IF($C18="","",SUMIFS(取得記録!$E$7:$E$606,取得記録!$B$7:$B$606,$A18,取得記録!$A$7:$A$606,"&gt;="&amp;$C18,取得記録!$A$7:$A$606,"&lt;"&amp;EDATE($C18,12),取得記録!$C$7:$C$606,"&lt;&gt;時間"))</f>
        <v/>
      </c>
      <c r="I18" s="12" t="str">
        <f>IF($C18="","",IF(SUMIFS(取得記録!$E$7:$E$606,取得記録!$B$7:$B$606,$A18,取得記録!$A$7:$A$606,"&gt;="&amp;$C18,取得記録!$A$7:$A$606,"&lt;"&amp;EDATE($C18,12),取得記録!$C$7:$C$606,"時間")&gt;5,"5日超","")&amp;"")</f>
        <v/>
      </c>
      <c r="J18" s="12" t="str">
        <f>IF($C18="","",IF(D18&lt;10,"対象外（10日未満）",IF(H18&gt;=5,"達成",IF(設定!$B$7&gt;=EDATE($C18,12),"未達成","取得中（あと"&amp;(5-H18)&amp;"日）"))))</f>
        <v/>
      </c>
    </row>
    <row r="19" spans="1:10" ht="17.25" x14ac:dyDescent="0.25">
      <c r="A19" s="20" t="str">
        <f>IF(名簿!$A$8="","",名簿!$A$8)</f>
        <v/>
      </c>
      <c r="B19" s="12">
        <v>3</v>
      </c>
      <c r="C19" s="17" t="str">
        <f>IF(OR($A19="",名簿!$B$8=""),"",EDATE(名簿!$B$8,6+12*2))</f>
        <v/>
      </c>
      <c r="D19" s="21" t="str">
        <f>IF($C19="","",IF(AND(名簿!$G$8&lt;&gt;"",名簿!$F$8=$C19),名簿!$G$8,INDEX(GrantTable,3,IF(OR(N(名簿!$C$8)&gt;=5,N(名簿!$D$8)&gt;=30),1,6-MIN(4,MAX(1,N(名簿!$C$8)))))))</f>
        <v/>
      </c>
      <c r="E19" s="12" t="str">
        <f>IF($C19="","",SUMIFS(取得記録!$E$7:$E$606,取得記録!$B$7:$B$606,$A19,取得記録!$A$7:$A$606,"&gt;="&amp;$C19,取得記録!$A$7:$A$606,"&lt;"&amp;EDATE($C19,12)))</f>
        <v/>
      </c>
      <c r="F19" s="12" t="str">
        <f t="shared" si="2"/>
        <v/>
      </c>
      <c r="G19" s="12" t="str">
        <f t="shared" si="0"/>
        <v/>
      </c>
      <c r="H19" s="12" t="str">
        <f>IF($C19="","",SUMIFS(取得記録!$E$7:$E$606,取得記録!$B$7:$B$606,$A19,取得記録!$A$7:$A$606,"&gt;="&amp;$C19,取得記録!$A$7:$A$606,"&lt;"&amp;EDATE($C19,12),取得記録!$C$7:$C$606,"&lt;&gt;時間"))</f>
        <v/>
      </c>
      <c r="I19" s="12" t="str">
        <f>IF($C19="","",IF(SUMIFS(取得記録!$E$7:$E$606,取得記録!$B$7:$B$606,$A19,取得記録!$A$7:$A$606,"&gt;="&amp;$C19,取得記録!$A$7:$A$606,"&lt;"&amp;EDATE($C19,12),取得記録!$C$7:$C$606,"時間")&gt;5,"5日超","")&amp;"")</f>
        <v/>
      </c>
      <c r="J19" s="12" t="str">
        <f>IF($C19="","",IF(D19&lt;10,"対象外（10日未満）",IF(H19&gt;=5,"達成",IF(設定!$B$7&gt;=EDATE($C19,12),"未達成","取得中（あと"&amp;(5-H19)&amp;"日）"))))</f>
        <v/>
      </c>
    </row>
    <row r="20" spans="1:10" ht="17.25" x14ac:dyDescent="0.25">
      <c r="A20" s="20" t="str">
        <f>IF(名簿!$A$8="","",名簿!$A$8)</f>
        <v/>
      </c>
      <c r="B20" s="12">
        <v>4</v>
      </c>
      <c r="C20" s="17" t="str">
        <f>IF(OR($A20="",名簿!$B$8=""),"",EDATE(名簿!$B$8,6+12*3))</f>
        <v/>
      </c>
      <c r="D20" s="21" t="str">
        <f>IF($C20="","",IF(AND(名簿!$G$8&lt;&gt;"",名簿!$F$8=$C20),名簿!$G$8,INDEX(GrantTable,4,IF(OR(N(名簿!$C$8)&gt;=5,N(名簿!$D$8)&gt;=30),1,6-MIN(4,MAX(1,N(名簿!$C$8)))))))</f>
        <v/>
      </c>
      <c r="E20" s="12" t="str">
        <f>IF($C20="","",SUMIFS(取得記録!$E$7:$E$606,取得記録!$B$7:$B$606,$A20,取得記録!$A$7:$A$606,"&gt;="&amp;$C20,取得記録!$A$7:$A$606,"&lt;"&amp;EDATE($C20,12)))</f>
        <v/>
      </c>
      <c r="F20" s="12" t="str">
        <f t="shared" si="2"/>
        <v/>
      </c>
      <c r="G20" s="12" t="str">
        <f t="shared" si="0"/>
        <v/>
      </c>
      <c r="H20" s="12" t="str">
        <f>IF($C20="","",SUMIFS(取得記録!$E$7:$E$606,取得記録!$B$7:$B$606,$A20,取得記録!$A$7:$A$606,"&gt;="&amp;$C20,取得記録!$A$7:$A$606,"&lt;"&amp;EDATE($C20,12),取得記録!$C$7:$C$606,"&lt;&gt;時間"))</f>
        <v/>
      </c>
      <c r="I20" s="12" t="str">
        <f>IF($C20="","",IF(SUMIFS(取得記録!$E$7:$E$606,取得記録!$B$7:$B$606,$A20,取得記録!$A$7:$A$606,"&gt;="&amp;$C20,取得記録!$A$7:$A$606,"&lt;"&amp;EDATE($C20,12),取得記録!$C$7:$C$606,"時間")&gt;5,"5日超","")&amp;"")</f>
        <v/>
      </c>
      <c r="J20" s="12" t="str">
        <f>IF($C20="","",IF(D20&lt;10,"対象外（10日未満）",IF(H20&gt;=5,"達成",IF(設定!$B$7&gt;=EDATE($C20,12),"未達成","取得中（あと"&amp;(5-H20)&amp;"日）"))))</f>
        <v/>
      </c>
    </row>
    <row r="21" spans="1:10" ht="17.25" x14ac:dyDescent="0.25">
      <c r="A21" s="20" t="str">
        <f>IF(名簿!$A$8="","",名簿!$A$8)</f>
        <v/>
      </c>
      <c r="B21" s="12">
        <v>5</v>
      </c>
      <c r="C21" s="17" t="str">
        <f>IF(OR($A21="",名簿!$B$8=""),"",EDATE(名簿!$B$8,6+12*4))</f>
        <v/>
      </c>
      <c r="D21" s="21" t="str">
        <f>IF($C21="","",IF(AND(名簿!$G$8&lt;&gt;"",名簿!$F$8=$C21),名簿!$G$8,INDEX(GrantTable,5,IF(OR(N(名簿!$C$8)&gt;=5,N(名簿!$D$8)&gt;=30),1,6-MIN(4,MAX(1,N(名簿!$C$8)))))))</f>
        <v/>
      </c>
      <c r="E21" s="12" t="str">
        <f>IF($C21="","",SUMIFS(取得記録!$E$7:$E$606,取得記録!$B$7:$B$606,$A21,取得記録!$A$7:$A$606,"&gt;="&amp;$C21,取得記録!$A$7:$A$606,"&lt;"&amp;EDATE($C21,12)))</f>
        <v/>
      </c>
      <c r="F21" s="12" t="str">
        <f t="shared" si="2"/>
        <v/>
      </c>
      <c r="G21" s="12" t="str">
        <f t="shared" si="0"/>
        <v/>
      </c>
      <c r="H21" s="12" t="str">
        <f>IF($C21="","",SUMIFS(取得記録!$E$7:$E$606,取得記録!$B$7:$B$606,$A21,取得記録!$A$7:$A$606,"&gt;="&amp;$C21,取得記録!$A$7:$A$606,"&lt;"&amp;EDATE($C21,12),取得記録!$C$7:$C$606,"&lt;&gt;時間"))</f>
        <v/>
      </c>
      <c r="I21" s="12" t="str">
        <f>IF($C21="","",IF(SUMIFS(取得記録!$E$7:$E$606,取得記録!$B$7:$B$606,$A21,取得記録!$A$7:$A$606,"&gt;="&amp;$C21,取得記録!$A$7:$A$606,"&lt;"&amp;EDATE($C21,12),取得記録!$C$7:$C$606,"時間")&gt;5,"5日超","")&amp;"")</f>
        <v/>
      </c>
      <c r="J21" s="12" t="str">
        <f>IF($C21="","",IF(D21&lt;10,"対象外（10日未満）",IF(H21&gt;=5,"達成",IF(設定!$B$7&gt;=EDATE($C21,12),"未達成","取得中（あと"&amp;(5-H21)&amp;"日）"))))</f>
        <v/>
      </c>
    </row>
    <row r="22" spans="1:10" ht="17.25" x14ac:dyDescent="0.25">
      <c r="A22" s="20" t="str">
        <f>IF(名簿!$A$8="","",名簿!$A$8)</f>
        <v/>
      </c>
      <c r="B22" s="12">
        <v>6</v>
      </c>
      <c r="C22" s="17" t="str">
        <f>IF(OR($A22="",名簿!$B$8=""),"",EDATE(名簿!$B$8,6+12*5))</f>
        <v/>
      </c>
      <c r="D22" s="21" t="str">
        <f>IF($C22="","",IF(AND(名簿!$G$8&lt;&gt;"",名簿!$F$8=$C22),名簿!$G$8,INDEX(GrantTable,6,IF(OR(N(名簿!$C$8)&gt;=5,N(名簿!$D$8)&gt;=30),1,6-MIN(4,MAX(1,N(名簿!$C$8)))))))</f>
        <v/>
      </c>
      <c r="E22" s="12" t="str">
        <f>IF($C22="","",SUMIFS(取得記録!$E$7:$E$606,取得記録!$B$7:$B$606,$A22,取得記録!$A$7:$A$606,"&gt;="&amp;$C22,取得記録!$A$7:$A$606,"&lt;"&amp;EDATE($C22,12)))</f>
        <v/>
      </c>
      <c r="F22" s="12" t="str">
        <f t="shared" si="2"/>
        <v/>
      </c>
      <c r="G22" s="12" t="str">
        <f t="shared" si="0"/>
        <v/>
      </c>
      <c r="H22" s="12" t="str">
        <f>IF($C22="","",SUMIFS(取得記録!$E$7:$E$606,取得記録!$B$7:$B$606,$A22,取得記録!$A$7:$A$606,"&gt;="&amp;$C22,取得記録!$A$7:$A$606,"&lt;"&amp;EDATE($C22,12),取得記録!$C$7:$C$606,"&lt;&gt;時間"))</f>
        <v/>
      </c>
      <c r="I22" s="12" t="str">
        <f>IF($C22="","",IF(SUMIFS(取得記録!$E$7:$E$606,取得記録!$B$7:$B$606,$A22,取得記録!$A$7:$A$606,"&gt;="&amp;$C22,取得記録!$A$7:$A$606,"&lt;"&amp;EDATE($C22,12),取得記録!$C$7:$C$606,"時間")&gt;5,"5日超","")&amp;"")</f>
        <v/>
      </c>
      <c r="J22" s="12" t="str">
        <f>IF($C22="","",IF(D22&lt;10,"対象外（10日未満）",IF(H22&gt;=5,"達成",IF(設定!$B$7&gt;=EDATE($C22,12),"未達成","取得中（あと"&amp;(5-H22)&amp;"日）"))))</f>
        <v/>
      </c>
    </row>
    <row r="23" spans="1:10" ht="17.25" x14ac:dyDescent="0.25">
      <c r="A23" s="20" t="str">
        <f>IF(名簿!$A$8="","",名簿!$A$8)</f>
        <v/>
      </c>
      <c r="B23" s="12">
        <v>7</v>
      </c>
      <c r="C23" s="17" t="str">
        <f>IF(OR($A23="",名簿!$B$8=""),"",EDATE(名簿!$B$8,6+12*6))</f>
        <v/>
      </c>
      <c r="D23" s="21" t="str">
        <f>IF($C23="","",IF(AND(名簿!$G$8&lt;&gt;"",名簿!$F$8=$C23),名簿!$G$8,INDEX(GrantTable,7,IF(OR(N(名簿!$C$8)&gt;=5,N(名簿!$D$8)&gt;=30),1,6-MIN(4,MAX(1,N(名簿!$C$8)))))))</f>
        <v/>
      </c>
      <c r="E23" s="12" t="str">
        <f>IF($C23="","",SUMIFS(取得記録!$E$7:$E$606,取得記録!$B$7:$B$606,$A23,取得記録!$A$7:$A$606,"&gt;="&amp;$C23,取得記録!$A$7:$A$606,"&lt;"&amp;EDATE($C23,12)))</f>
        <v/>
      </c>
      <c r="F23" s="12" t="str">
        <f t="shared" si="2"/>
        <v/>
      </c>
      <c r="G23" s="12" t="str">
        <f t="shared" si="0"/>
        <v/>
      </c>
      <c r="H23" s="12" t="str">
        <f>IF($C23="","",SUMIFS(取得記録!$E$7:$E$606,取得記録!$B$7:$B$606,$A23,取得記録!$A$7:$A$606,"&gt;="&amp;$C23,取得記録!$A$7:$A$606,"&lt;"&amp;EDATE($C23,12),取得記録!$C$7:$C$606,"&lt;&gt;時間"))</f>
        <v/>
      </c>
      <c r="I23" s="12" t="str">
        <f>IF($C23="","",IF(SUMIFS(取得記録!$E$7:$E$606,取得記録!$B$7:$B$606,$A23,取得記録!$A$7:$A$606,"&gt;="&amp;$C23,取得記録!$A$7:$A$606,"&lt;"&amp;EDATE($C23,12),取得記録!$C$7:$C$606,"時間")&gt;5,"5日超","")&amp;"")</f>
        <v/>
      </c>
      <c r="J23" s="12" t="str">
        <f>IF($C23="","",IF(D23&lt;10,"対象外（10日未満）",IF(H23&gt;=5,"達成",IF(設定!$B$7&gt;=EDATE($C23,12),"未達成","取得中（あと"&amp;(5-H23)&amp;"日）"))))</f>
        <v/>
      </c>
    </row>
    <row r="24" spans="1:10" ht="17.25" x14ac:dyDescent="0.25">
      <c r="A24" s="20" t="str">
        <f>IF(名簿!$A$8="","",名簿!$A$8)</f>
        <v/>
      </c>
      <c r="B24" s="12">
        <v>8</v>
      </c>
      <c r="C24" s="17" t="str">
        <f>IF(OR($A24="",名簿!$B$8=""),"",EDATE(名簿!$B$8,6+12*7))</f>
        <v/>
      </c>
      <c r="D24" s="21" t="str">
        <f>IF($C24="","",IF(AND(名簿!$G$8&lt;&gt;"",名簿!$F$8=$C24),名簿!$G$8,INDEX(GrantTable,7,IF(OR(N(名簿!$C$8)&gt;=5,N(名簿!$D$8)&gt;=30),1,6-MIN(4,MAX(1,N(名簿!$C$8)))))))</f>
        <v/>
      </c>
      <c r="E24" s="12" t="str">
        <f>IF($C24="","",SUMIFS(取得記録!$E$7:$E$606,取得記録!$B$7:$B$606,$A24,取得記録!$A$7:$A$606,"&gt;="&amp;$C24,取得記録!$A$7:$A$606,"&lt;"&amp;EDATE($C24,12)))</f>
        <v/>
      </c>
      <c r="F24" s="12" t="str">
        <f t="shared" si="2"/>
        <v/>
      </c>
      <c r="G24" s="12" t="str">
        <f t="shared" si="0"/>
        <v/>
      </c>
      <c r="H24" s="12" t="str">
        <f>IF($C24="","",SUMIFS(取得記録!$E$7:$E$606,取得記録!$B$7:$B$606,$A24,取得記録!$A$7:$A$606,"&gt;="&amp;$C24,取得記録!$A$7:$A$606,"&lt;"&amp;EDATE($C24,12),取得記録!$C$7:$C$606,"&lt;&gt;時間"))</f>
        <v/>
      </c>
      <c r="I24" s="12" t="str">
        <f>IF($C24="","",IF(SUMIFS(取得記録!$E$7:$E$606,取得記録!$B$7:$B$606,$A24,取得記録!$A$7:$A$606,"&gt;="&amp;$C24,取得記録!$A$7:$A$606,"&lt;"&amp;EDATE($C24,12),取得記録!$C$7:$C$606,"時間")&gt;5,"5日超","")&amp;"")</f>
        <v/>
      </c>
      <c r="J24" s="12" t="str">
        <f>IF($C24="","",IF(D24&lt;10,"対象外（10日未満）",IF(H24&gt;=5,"達成",IF(設定!$B$7&gt;=EDATE($C24,12),"未達成","取得中（あと"&amp;(5-H24)&amp;"日）"))))</f>
        <v/>
      </c>
    </row>
    <row r="25" spans="1:10" ht="17.25" x14ac:dyDescent="0.25">
      <c r="A25" s="20" t="str">
        <f>IF(名簿!$A$8="","",名簿!$A$8)</f>
        <v/>
      </c>
      <c r="B25" s="12">
        <v>9</v>
      </c>
      <c r="C25" s="17" t="str">
        <f>IF(OR($A25="",名簿!$B$8=""),"",EDATE(名簿!$B$8,6+12*8))</f>
        <v/>
      </c>
      <c r="D25" s="21" t="str">
        <f>IF($C25="","",IF(AND(名簿!$G$8&lt;&gt;"",名簿!$F$8=$C25),名簿!$G$8,INDEX(GrantTable,7,IF(OR(N(名簿!$C$8)&gt;=5,N(名簿!$D$8)&gt;=30),1,6-MIN(4,MAX(1,N(名簿!$C$8)))))))</f>
        <v/>
      </c>
      <c r="E25" s="12" t="str">
        <f>IF($C25="","",SUMIFS(取得記録!$E$7:$E$606,取得記録!$B$7:$B$606,$A25,取得記録!$A$7:$A$606,"&gt;="&amp;$C25,取得記録!$A$7:$A$606,"&lt;"&amp;EDATE($C25,12)))</f>
        <v/>
      </c>
      <c r="F25" s="12" t="str">
        <f t="shared" si="2"/>
        <v/>
      </c>
      <c r="G25" s="12" t="str">
        <f t="shared" si="0"/>
        <v/>
      </c>
      <c r="H25" s="12" t="str">
        <f>IF($C25="","",SUMIFS(取得記録!$E$7:$E$606,取得記録!$B$7:$B$606,$A25,取得記録!$A$7:$A$606,"&gt;="&amp;$C25,取得記録!$A$7:$A$606,"&lt;"&amp;EDATE($C25,12),取得記録!$C$7:$C$606,"&lt;&gt;時間"))</f>
        <v/>
      </c>
      <c r="I25" s="12" t="str">
        <f>IF($C25="","",IF(SUMIFS(取得記録!$E$7:$E$606,取得記録!$B$7:$B$606,$A25,取得記録!$A$7:$A$606,"&gt;="&amp;$C25,取得記録!$A$7:$A$606,"&lt;"&amp;EDATE($C25,12),取得記録!$C$7:$C$606,"時間")&gt;5,"5日超","")&amp;"")</f>
        <v/>
      </c>
      <c r="J25" s="12" t="str">
        <f>IF($C25="","",IF(D25&lt;10,"対象外（10日未満）",IF(H25&gt;=5,"達成",IF(設定!$B$7&gt;=EDATE($C25,12),"未達成","取得中（あと"&amp;(5-H25)&amp;"日）"))))</f>
        <v/>
      </c>
    </row>
    <row r="26" spans="1:10" ht="17.25" x14ac:dyDescent="0.25">
      <c r="A26" s="20" t="str">
        <f>IF(名簿!$A$8="","",名簿!$A$8)</f>
        <v/>
      </c>
      <c r="B26" s="12">
        <v>10</v>
      </c>
      <c r="C26" s="17" t="str">
        <f>IF(OR($A26="",名簿!$B$8=""),"",EDATE(名簿!$B$8,6+12*9))</f>
        <v/>
      </c>
      <c r="D26" s="21" t="str">
        <f>IF($C26="","",IF(AND(名簿!$G$8&lt;&gt;"",名簿!$F$8=$C26),名簿!$G$8,INDEX(GrantTable,7,IF(OR(N(名簿!$C$8)&gt;=5,N(名簿!$D$8)&gt;=30),1,6-MIN(4,MAX(1,N(名簿!$C$8)))))))</f>
        <v/>
      </c>
      <c r="E26" s="12" t="str">
        <f>IF($C26="","",SUMIFS(取得記録!$E$7:$E$606,取得記録!$B$7:$B$606,$A26,取得記録!$A$7:$A$606,"&gt;="&amp;$C26,取得記録!$A$7:$A$606,"&lt;"&amp;EDATE($C26,12)))</f>
        <v/>
      </c>
      <c r="F26" s="12" t="str">
        <f t="shared" si="2"/>
        <v/>
      </c>
      <c r="G26" s="12" t="str">
        <f t="shared" si="0"/>
        <v/>
      </c>
      <c r="H26" s="12" t="str">
        <f>IF($C26="","",SUMIFS(取得記録!$E$7:$E$606,取得記録!$B$7:$B$606,$A26,取得記録!$A$7:$A$606,"&gt;="&amp;$C26,取得記録!$A$7:$A$606,"&lt;"&amp;EDATE($C26,12),取得記録!$C$7:$C$606,"&lt;&gt;時間"))</f>
        <v/>
      </c>
      <c r="I26" s="12" t="str">
        <f>IF($C26="","",IF(SUMIFS(取得記録!$E$7:$E$606,取得記録!$B$7:$B$606,$A26,取得記録!$A$7:$A$606,"&gt;="&amp;$C26,取得記録!$A$7:$A$606,"&lt;"&amp;EDATE($C26,12),取得記録!$C$7:$C$606,"時間")&gt;5,"5日超","")&amp;"")</f>
        <v/>
      </c>
      <c r="J26" s="12" t="str">
        <f>IF($C26="","",IF(D26&lt;10,"対象外（10日未満）",IF(H26&gt;=5,"達成",IF(設定!$B$7&gt;=EDATE($C26,12),"未達成","取得中（あと"&amp;(5-H26)&amp;"日）"))))</f>
        <v/>
      </c>
    </row>
    <row r="27" spans="1:10" ht="17.25" x14ac:dyDescent="0.25">
      <c r="A27" s="20" t="str">
        <f>IF(名簿!$A$9="","",名簿!$A$9)</f>
        <v/>
      </c>
      <c r="B27" s="12">
        <v>1</v>
      </c>
      <c r="C27" s="17" t="str">
        <f>IF(OR($A27="",名簿!$B$9=""),"",EDATE(名簿!$B$9,6+12*0))</f>
        <v/>
      </c>
      <c r="D27" s="21" t="str">
        <f>IF($C27="","",IF(AND(名簿!$G$9&lt;&gt;"",名簿!$F$9=$C27),名簿!$G$9,INDEX(GrantTable,1,IF(OR(N(名簿!$C$9)&gt;=5,N(名簿!$D$9)&gt;=30),1,6-MIN(4,MAX(1,N(名簿!$C$9)))))))</f>
        <v/>
      </c>
      <c r="E27" s="12" t="str">
        <f>IF($C27="","",SUMIFS(取得記録!$E$7:$E$606,取得記録!$B$7:$B$606,$A27,取得記録!$A$7:$A$606,"&gt;="&amp;$C27,取得記録!$A$7:$A$606,"&lt;"&amp;EDATE($C27,12)))</f>
        <v/>
      </c>
      <c r="F27" s="12" t="str">
        <f>IF($C27="","",0)</f>
        <v/>
      </c>
      <c r="G27" s="12" t="str">
        <f t="shared" si="0"/>
        <v/>
      </c>
      <c r="H27" s="12" t="str">
        <f>IF($C27="","",SUMIFS(取得記録!$E$7:$E$606,取得記録!$B$7:$B$606,$A27,取得記録!$A$7:$A$606,"&gt;="&amp;$C27,取得記録!$A$7:$A$606,"&lt;"&amp;EDATE($C27,12),取得記録!$C$7:$C$606,"&lt;&gt;時間"))</f>
        <v/>
      </c>
      <c r="I27" s="12" t="str">
        <f>IF($C27="","",IF(SUMIFS(取得記録!$E$7:$E$606,取得記録!$B$7:$B$606,$A27,取得記録!$A$7:$A$606,"&gt;="&amp;$C27,取得記録!$A$7:$A$606,"&lt;"&amp;EDATE($C27,12),取得記録!$C$7:$C$606,"時間")&gt;5,"5日超","")&amp;"")</f>
        <v/>
      </c>
      <c r="J27" s="12" t="str">
        <f>IF($C27="","",IF(D27&lt;10,"対象外（10日未満）",IF(H27&gt;=5,"達成",IF(設定!$B$7&gt;=EDATE($C27,12),"未達成","取得中（あと"&amp;(5-H27)&amp;"日）"))))</f>
        <v/>
      </c>
    </row>
    <row r="28" spans="1:10" ht="17.25" x14ac:dyDescent="0.25">
      <c r="A28" s="20" t="str">
        <f>IF(名簿!$A$9="","",名簿!$A$9)</f>
        <v/>
      </c>
      <c r="B28" s="12">
        <v>2</v>
      </c>
      <c r="C28" s="17" t="str">
        <f>IF(OR($A28="",名簿!$B$9=""),"",EDATE(名簿!$B$9,6+12*1))</f>
        <v/>
      </c>
      <c r="D28" s="21" t="str">
        <f>IF($C28="","",IF(AND(名簿!$G$9&lt;&gt;"",名簿!$F$9=$C28),名簿!$G$9,INDEX(GrantTable,2,IF(OR(N(名簿!$C$9)&gt;=5,N(名簿!$D$9)&gt;=30),1,6-MIN(4,MAX(1,N(名簿!$C$9)))))))</f>
        <v/>
      </c>
      <c r="E28" s="12" t="str">
        <f>IF($C28="","",SUMIFS(取得記録!$E$7:$E$606,取得記録!$B$7:$B$606,$A28,取得記録!$A$7:$A$606,"&gt;="&amp;$C28,取得記録!$A$7:$A$606,"&lt;"&amp;EDATE($C28,12)))</f>
        <v/>
      </c>
      <c r="F28" s="12" t="str">
        <f t="shared" ref="F28:F36" si="3">IF($C28="","",N(G27))</f>
        <v/>
      </c>
      <c r="G28" s="12" t="str">
        <f t="shared" si="0"/>
        <v/>
      </c>
      <c r="H28" s="12" t="str">
        <f>IF($C28="","",SUMIFS(取得記録!$E$7:$E$606,取得記録!$B$7:$B$606,$A28,取得記録!$A$7:$A$606,"&gt;="&amp;$C28,取得記録!$A$7:$A$606,"&lt;"&amp;EDATE($C28,12),取得記録!$C$7:$C$606,"&lt;&gt;時間"))</f>
        <v/>
      </c>
      <c r="I28" s="12" t="str">
        <f>IF($C28="","",IF(SUMIFS(取得記録!$E$7:$E$606,取得記録!$B$7:$B$606,$A28,取得記録!$A$7:$A$606,"&gt;="&amp;$C28,取得記録!$A$7:$A$606,"&lt;"&amp;EDATE($C28,12),取得記録!$C$7:$C$606,"時間")&gt;5,"5日超","")&amp;"")</f>
        <v/>
      </c>
      <c r="J28" s="12" t="str">
        <f>IF($C28="","",IF(D28&lt;10,"対象外（10日未満）",IF(H28&gt;=5,"達成",IF(設定!$B$7&gt;=EDATE($C28,12),"未達成","取得中（あと"&amp;(5-H28)&amp;"日）"))))</f>
        <v/>
      </c>
    </row>
    <row r="29" spans="1:10" ht="17.25" x14ac:dyDescent="0.25">
      <c r="A29" s="20" t="str">
        <f>IF(名簿!$A$9="","",名簿!$A$9)</f>
        <v/>
      </c>
      <c r="B29" s="12">
        <v>3</v>
      </c>
      <c r="C29" s="17" t="str">
        <f>IF(OR($A29="",名簿!$B$9=""),"",EDATE(名簿!$B$9,6+12*2))</f>
        <v/>
      </c>
      <c r="D29" s="21" t="str">
        <f>IF($C29="","",IF(AND(名簿!$G$9&lt;&gt;"",名簿!$F$9=$C29),名簿!$G$9,INDEX(GrantTable,3,IF(OR(N(名簿!$C$9)&gt;=5,N(名簿!$D$9)&gt;=30),1,6-MIN(4,MAX(1,N(名簿!$C$9)))))))</f>
        <v/>
      </c>
      <c r="E29" s="12" t="str">
        <f>IF($C29="","",SUMIFS(取得記録!$E$7:$E$606,取得記録!$B$7:$B$606,$A29,取得記録!$A$7:$A$606,"&gt;="&amp;$C29,取得記録!$A$7:$A$606,"&lt;"&amp;EDATE($C29,12)))</f>
        <v/>
      </c>
      <c r="F29" s="12" t="str">
        <f t="shared" si="3"/>
        <v/>
      </c>
      <c r="G29" s="12" t="str">
        <f t="shared" si="0"/>
        <v/>
      </c>
      <c r="H29" s="12" t="str">
        <f>IF($C29="","",SUMIFS(取得記録!$E$7:$E$606,取得記録!$B$7:$B$606,$A29,取得記録!$A$7:$A$606,"&gt;="&amp;$C29,取得記録!$A$7:$A$606,"&lt;"&amp;EDATE($C29,12),取得記録!$C$7:$C$606,"&lt;&gt;時間"))</f>
        <v/>
      </c>
      <c r="I29" s="12" t="str">
        <f>IF($C29="","",IF(SUMIFS(取得記録!$E$7:$E$606,取得記録!$B$7:$B$606,$A29,取得記録!$A$7:$A$606,"&gt;="&amp;$C29,取得記録!$A$7:$A$606,"&lt;"&amp;EDATE($C29,12),取得記録!$C$7:$C$606,"時間")&gt;5,"5日超","")&amp;"")</f>
        <v/>
      </c>
      <c r="J29" s="12" t="str">
        <f>IF($C29="","",IF(D29&lt;10,"対象外（10日未満）",IF(H29&gt;=5,"達成",IF(設定!$B$7&gt;=EDATE($C29,12),"未達成","取得中（あと"&amp;(5-H29)&amp;"日）"))))</f>
        <v/>
      </c>
    </row>
    <row r="30" spans="1:10" ht="17.25" x14ac:dyDescent="0.25">
      <c r="A30" s="20" t="str">
        <f>IF(名簿!$A$9="","",名簿!$A$9)</f>
        <v/>
      </c>
      <c r="B30" s="12">
        <v>4</v>
      </c>
      <c r="C30" s="17" t="str">
        <f>IF(OR($A30="",名簿!$B$9=""),"",EDATE(名簿!$B$9,6+12*3))</f>
        <v/>
      </c>
      <c r="D30" s="21" t="str">
        <f>IF($C30="","",IF(AND(名簿!$G$9&lt;&gt;"",名簿!$F$9=$C30),名簿!$G$9,INDEX(GrantTable,4,IF(OR(N(名簿!$C$9)&gt;=5,N(名簿!$D$9)&gt;=30),1,6-MIN(4,MAX(1,N(名簿!$C$9)))))))</f>
        <v/>
      </c>
      <c r="E30" s="12" t="str">
        <f>IF($C30="","",SUMIFS(取得記録!$E$7:$E$606,取得記録!$B$7:$B$606,$A30,取得記録!$A$7:$A$606,"&gt;="&amp;$C30,取得記録!$A$7:$A$606,"&lt;"&amp;EDATE($C30,12)))</f>
        <v/>
      </c>
      <c r="F30" s="12" t="str">
        <f t="shared" si="3"/>
        <v/>
      </c>
      <c r="G30" s="12" t="str">
        <f t="shared" si="0"/>
        <v/>
      </c>
      <c r="H30" s="12" t="str">
        <f>IF($C30="","",SUMIFS(取得記録!$E$7:$E$606,取得記録!$B$7:$B$606,$A30,取得記録!$A$7:$A$606,"&gt;="&amp;$C30,取得記録!$A$7:$A$606,"&lt;"&amp;EDATE($C30,12),取得記録!$C$7:$C$606,"&lt;&gt;時間"))</f>
        <v/>
      </c>
      <c r="I30" s="12" t="str">
        <f>IF($C30="","",IF(SUMIFS(取得記録!$E$7:$E$606,取得記録!$B$7:$B$606,$A30,取得記録!$A$7:$A$606,"&gt;="&amp;$C30,取得記録!$A$7:$A$606,"&lt;"&amp;EDATE($C30,12),取得記録!$C$7:$C$606,"時間")&gt;5,"5日超","")&amp;"")</f>
        <v/>
      </c>
      <c r="J30" s="12" t="str">
        <f>IF($C30="","",IF(D30&lt;10,"対象外（10日未満）",IF(H30&gt;=5,"達成",IF(設定!$B$7&gt;=EDATE($C30,12),"未達成","取得中（あと"&amp;(5-H30)&amp;"日）"))))</f>
        <v/>
      </c>
    </row>
    <row r="31" spans="1:10" ht="17.25" x14ac:dyDescent="0.25">
      <c r="A31" s="20" t="str">
        <f>IF(名簿!$A$9="","",名簿!$A$9)</f>
        <v/>
      </c>
      <c r="B31" s="12">
        <v>5</v>
      </c>
      <c r="C31" s="17" t="str">
        <f>IF(OR($A31="",名簿!$B$9=""),"",EDATE(名簿!$B$9,6+12*4))</f>
        <v/>
      </c>
      <c r="D31" s="21" t="str">
        <f>IF($C31="","",IF(AND(名簿!$G$9&lt;&gt;"",名簿!$F$9=$C31),名簿!$G$9,INDEX(GrantTable,5,IF(OR(N(名簿!$C$9)&gt;=5,N(名簿!$D$9)&gt;=30),1,6-MIN(4,MAX(1,N(名簿!$C$9)))))))</f>
        <v/>
      </c>
      <c r="E31" s="12" t="str">
        <f>IF($C31="","",SUMIFS(取得記録!$E$7:$E$606,取得記録!$B$7:$B$606,$A31,取得記録!$A$7:$A$606,"&gt;="&amp;$C31,取得記録!$A$7:$A$606,"&lt;"&amp;EDATE($C31,12)))</f>
        <v/>
      </c>
      <c r="F31" s="12" t="str">
        <f t="shared" si="3"/>
        <v/>
      </c>
      <c r="G31" s="12" t="str">
        <f t="shared" si="0"/>
        <v/>
      </c>
      <c r="H31" s="12" t="str">
        <f>IF($C31="","",SUMIFS(取得記録!$E$7:$E$606,取得記録!$B$7:$B$606,$A31,取得記録!$A$7:$A$606,"&gt;="&amp;$C31,取得記録!$A$7:$A$606,"&lt;"&amp;EDATE($C31,12),取得記録!$C$7:$C$606,"&lt;&gt;時間"))</f>
        <v/>
      </c>
      <c r="I31" s="12" t="str">
        <f>IF($C31="","",IF(SUMIFS(取得記録!$E$7:$E$606,取得記録!$B$7:$B$606,$A31,取得記録!$A$7:$A$606,"&gt;="&amp;$C31,取得記録!$A$7:$A$606,"&lt;"&amp;EDATE($C31,12),取得記録!$C$7:$C$606,"時間")&gt;5,"5日超","")&amp;"")</f>
        <v/>
      </c>
      <c r="J31" s="12" t="str">
        <f>IF($C31="","",IF(D31&lt;10,"対象外（10日未満）",IF(H31&gt;=5,"達成",IF(設定!$B$7&gt;=EDATE($C31,12),"未達成","取得中（あと"&amp;(5-H31)&amp;"日）"))))</f>
        <v/>
      </c>
    </row>
    <row r="32" spans="1:10" ht="17.25" x14ac:dyDescent="0.25">
      <c r="A32" s="20" t="str">
        <f>IF(名簿!$A$9="","",名簿!$A$9)</f>
        <v/>
      </c>
      <c r="B32" s="12">
        <v>6</v>
      </c>
      <c r="C32" s="17" t="str">
        <f>IF(OR($A32="",名簿!$B$9=""),"",EDATE(名簿!$B$9,6+12*5))</f>
        <v/>
      </c>
      <c r="D32" s="21" t="str">
        <f>IF($C32="","",IF(AND(名簿!$G$9&lt;&gt;"",名簿!$F$9=$C32),名簿!$G$9,INDEX(GrantTable,6,IF(OR(N(名簿!$C$9)&gt;=5,N(名簿!$D$9)&gt;=30),1,6-MIN(4,MAX(1,N(名簿!$C$9)))))))</f>
        <v/>
      </c>
      <c r="E32" s="12" t="str">
        <f>IF($C32="","",SUMIFS(取得記録!$E$7:$E$606,取得記録!$B$7:$B$606,$A32,取得記録!$A$7:$A$606,"&gt;="&amp;$C32,取得記録!$A$7:$A$606,"&lt;"&amp;EDATE($C32,12)))</f>
        <v/>
      </c>
      <c r="F32" s="12" t="str">
        <f t="shared" si="3"/>
        <v/>
      </c>
      <c r="G32" s="12" t="str">
        <f t="shared" si="0"/>
        <v/>
      </c>
      <c r="H32" s="12" t="str">
        <f>IF($C32="","",SUMIFS(取得記録!$E$7:$E$606,取得記録!$B$7:$B$606,$A32,取得記録!$A$7:$A$606,"&gt;="&amp;$C32,取得記録!$A$7:$A$606,"&lt;"&amp;EDATE($C32,12),取得記録!$C$7:$C$606,"&lt;&gt;時間"))</f>
        <v/>
      </c>
      <c r="I32" s="12" t="str">
        <f>IF($C32="","",IF(SUMIFS(取得記録!$E$7:$E$606,取得記録!$B$7:$B$606,$A32,取得記録!$A$7:$A$606,"&gt;="&amp;$C32,取得記録!$A$7:$A$606,"&lt;"&amp;EDATE($C32,12),取得記録!$C$7:$C$606,"時間")&gt;5,"5日超","")&amp;"")</f>
        <v/>
      </c>
      <c r="J32" s="12" t="str">
        <f>IF($C32="","",IF(D32&lt;10,"対象外（10日未満）",IF(H32&gt;=5,"達成",IF(設定!$B$7&gt;=EDATE($C32,12),"未達成","取得中（あと"&amp;(5-H32)&amp;"日）"))))</f>
        <v/>
      </c>
    </row>
    <row r="33" spans="1:10" ht="17.25" x14ac:dyDescent="0.25">
      <c r="A33" s="20" t="str">
        <f>IF(名簿!$A$9="","",名簿!$A$9)</f>
        <v/>
      </c>
      <c r="B33" s="12">
        <v>7</v>
      </c>
      <c r="C33" s="17" t="str">
        <f>IF(OR($A33="",名簿!$B$9=""),"",EDATE(名簿!$B$9,6+12*6))</f>
        <v/>
      </c>
      <c r="D33" s="21" t="str">
        <f>IF($C33="","",IF(AND(名簿!$G$9&lt;&gt;"",名簿!$F$9=$C33),名簿!$G$9,INDEX(GrantTable,7,IF(OR(N(名簿!$C$9)&gt;=5,N(名簿!$D$9)&gt;=30),1,6-MIN(4,MAX(1,N(名簿!$C$9)))))))</f>
        <v/>
      </c>
      <c r="E33" s="12" t="str">
        <f>IF($C33="","",SUMIFS(取得記録!$E$7:$E$606,取得記録!$B$7:$B$606,$A33,取得記録!$A$7:$A$606,"&gt;="&amp;$C33,取得記録!$A$7:$A$606,"&lt;"&amp;EDATE($C33,12)))</f>
        <v/>
      </c>
      <c r="F33" s="12" t="str">
        <f t="shared" si="3"/>
        <v/>
      </c>
      <c r="G33" s="12" t="str">
        <f t="shared" si="0"/>
        <v/>
      </c>
      <c r="H33" s="12" t="str">
        <f>IF($C33="","",SUMIFS(取得記録!$E$7:$E$606,取得記録!$B$7:$B$606,$A33,取得記録!$A$7:$A$606,"&gt;="&amp;$C33,取得記録!$A$7:$A$606,"&lt;"&amp;EDATE($C33,12),取得記録!$C$7:$C$606,"&lt;&gt;時間"))</f>
        <v/>
      </c>
      <c r="I33" s="12" t="str">
        <f>IF($C33="","",IF(SUMIFS(取得記録!$E$7:$E$606,取得記録!$B$7:$B$606,$A33,取得記録!$A$7:$A$606,"&gt;="&amp;$C33,取得記録!$A$7:$A$606,"&lt;"&amp;EDATE($C33,12),取得記録!$C$7:$C$606,"時間")&gt;5,"5日超","")&amp;"")</f>
        <v/>
      </c>
      <c r="J33" s="12" t="str">
        <f>IF($C33="","",IF(D33&lt;10,"対象外（10日未満）",IF(H33&gt;=5,"達成",IF(設定!$B$7&gt;=EDATE($C33,12),"未達成","取得中（あと"&amp;(5-H33)&amp;"日）"))))</f>
        <v/>
      </c>
    </row>
    <row r="34" spans="1:10" ht="17.25" x14ac:dyDescent="0.25">
      <c r="A34" s="20" t="str">
        <f>IF(名簿!$A$9="","",名簿!$A$9)</f>
        <v/>
      </c>
      <c r="B34" s="12">
        <v>8</v>
      </c>
      <c r="C34" s="17" t="str">
        <f>IF(OR($A34="",名簿!$B$9=""),"",EDATE(名簿!$B$9,6+12*7))</f>
        <v/>
      </c>
      <c r="D34" s="21" t="str">
        <f>IF($C34="","",IF(AND(名簿!$G$9&lt;&gt;"",名簿!$F$9=$C34),名簿!$G$9,INDEX(GrantTable,7,IF(OR(N(名簿!$C$9)&gt;=5,N(名簿!$D$9)&gt;=30),1,6-MIN(4,MAX(1,N(名簿!$C$9)))))))</f>
        <v/>
      </c>
      <c r="E34" s="12" t="str">
        <f>IF($C34="","",SUMIFS(取得記録!$E$7:$E$606,取得記録!$B$7:$B$606,$A34,取得記録!$A$7:$A$606,"&gt;="&amp;$C34,取得記録!$A$7:$A$606,"&lt;"&amp;EDATE($C34,12)))</f>
        <v/>
      </c>
      <c r="F34" s="12" t="str">
        <f t="shared" si="3"/>
        <v/>
      </c>
      <c r="G34" s="12" t="str">
        <f t="shared" si="0"/>
        <v/>
      </c>
      <c r="H34" s="12" t="str">
        <f>IF($C34="","",SUMIFS(取得記録!$E$7:$E$606,取得記録!$B$7:$B$606,$A34,取得記録!$A$7:$A$606,"&gt;="&amp;$C34,取得記録!$A$7:$A$606,"&lt;"&amp;EDATE($C34,12),取得記録!$C$7:$C$606,"&lt;&gt;時間"))</f>
        <v/>
      </c>
      <c r="I34" s="12" t="str">
        <f>IF($C34="","",IF(SUMIFS(取得記録!$E$7:$E$606,取得記録!$B$7:$B$606,$A34,取得記録!$A$7:$A$606,"&gt;="&amp;$C34,取得記録!$A$7:$A$606,"&lt;"&amp;EDATE($C34,12),取得記録!$C$7:$C$606,"時間")&gt;5,"5日超","")&amp;"")</f>
        <v/>
      </c>
      <c r="J34" s="12" t="str">
        <f>IF($C34="","",IF(D34&lt;10,"対象外（10日未満）",IF(H34&gt;=5,"達成",IF(設定!$B$7&gt;=EDATE($C34,12),"未達成","取得中（あと"&amp;(5-H34)&amp;"日）"))))</f>
        <v/>
      </c>
    </row>
    <row r="35" spans="1:10" ht="17.25" x14ac:dyDescent="0.25">
      <c r="A35" s="20" t="str">
        <f>IF(名簿!$A$9="","",名簿!$A$9)</f>
        <v/>
      </c>
      <c r="B35" s="12">
        <v>9</v>
      </c>
      <c r="C35" s="17" t="str">
        <f>IF(OR($A35="",名簿!$B$9=""),"",EDATE(名簿!$B$9,6+12*8))</f>
        <v/>
      </c>
      <c r="D35" s="21" t="str">
        <f>IF($C35="","",IF(AND(名簿!$G$9&lt;&gt;"",名簿!$F$9=$C35),名簿!$G$9,INDEX(GrantTable,7,IF(OR(N(名簿!$C$9)&gt;=5,N(名簿!$D$9)&gt;=30),1,6-MIN(4,MAX(1,N(名簿!$C$9)))))))</f>
        <v/>
      </c>
      <c r="E35" s="12" t="str">
        <f>IF($C35="","",SUMIFS(取得記録!$E$7:$E$606,取得記録!$B$7:$B$606,$A35,取得記録!$A$7:$A$606,"&gt;="&amp;$C35,取得記録!$A$7:$A$606,"&lt;"&amp;EDATE($C35,12)))</f>
        <v/>
      </c>
      <c r="F35" s="12" t="str">
        <f t="shared" si="3"/>
        <v/>
      </c>
      <c r="G35" s="12" t="str">
        <f t="shared" si="0"/>
        <v/>
      </c>
      <c r="H35" s="12" t="str">
        <f>IF($C35="","",SUMIFS(取得記録!$E$7:$E$606,取得記録!$B$7:$B$606,$A35,取得記録!$A$7:$A$606,"&gt;="&amp;$C35,取得記録!$A$7:$A$606,"&lt;"&amp;EDATE($C35,12),取得記録!$C$7:$C$606,"&lt;&gt;時間"))</f>
        <v/>
      </c>
      <c r="I35" s="12" t="str">
        <f>IF($C35="","",IF(SUMIFS(取得記録!$E$7:$E$606,取得記録!$B$7:$B$606,$A35,取得記録!$A$7:$A$606,"&gt;="&amp;$C35,取得記録!$A$7:$A$606,"&lt;"&amp;EDATE($C35,12),取得記録!$C$7:$C$606,"時間")&gt;5,"5日超","")&amp;"")</f>
        <v/>
      </c>
      <c r="J35" s="12" t="str">
        <f>IF($C35="","",IF(D35&lt;10,"対象外（10日未満）",IF(H35&gt;=5,"達成",IF(設定!$B$7&gt;=EDATE($C35,12),"未達成","取得中（あと"&amp;(5-H35)&amp;"日）"))))</f>
        <v/>
      </c>
    </row>
    <row r="36" spans="1:10" ht="17.25" x14ac:dyDescent="0.25">
      <c r="A36" s="20" t="str">
        <f>IF(名簿!$A$9="","",名簿!$A$9)</f>
        <v/>
      </c>
      <c r="B36" s="12">
        <v>10</v>
      </c>
      <c r="C36" s="17" t="str">
        <f>IF(OR($A36="",名簿!$B$9=""),"",EDATE(名簿!$B$9,6+12*9))</f>
        <v/>
      </c>
      <c r="D36" s="21" t="str">
        <f>IF($C36="","",IF(AND(名簿!$G$9&lt;&gt;"",名簿!$F$9=$C36),名簿!$G$9,INDEX(GrantTable,7,IF(OR(N(名簿!$C$9)&gt;=5,N(名簿!$D$9)&gt;=30),1,6-MIN(4,MAX(1,N(名簿!$C$9)))))))</f>
        <v/>
      </c>
      <c r="E36" s="12" t="str">
        <f>IF($C36="","",SUMIFS(取得記録!$E$7:$E$606,取得記録!$B$7:$B$606,$A36,取得記録!$A$7:$A$606,"&gt;="&amp;$C36,取得記録!$A$7:$A$606,"&lt;"&amp;EDATE($C36,12)))</f>
        <v/>
      </c>
      <c r="F36" s="12" t="str">
        <f t="shared" si="3"/>
        <v/>
      </c>
      <c r="G36" s="12" t="str">
        <f t="shared" si="0"/>
        <v/>
      </c>
      <c r="H36" s="12" t="str">
        <f>IF($C36="","",SUMIFS(取得記録!$E$7:$E$606,取得記録!$B$7:$B$606,$A36,取得記録!$A$7:$A$606,"&gt;="&amp;$C36,取得記録!$A$7:$A$606,"&lt;"&amp;EDATE($C36,12),取得記録!$C$7:$C$606,"&lt;&gt;時間"))</f>
        <v/>
      </c>
      <c r="I36" s="12" t="str">
        <f>IF($C36="","",IF(SUMIFS(取得記録!$E$7:$E$606,取得記録!$B$7:$B$606,$A36,取得記録!$A$7:$A$606,"&gt;="&amp;$C36,取得記録!$A$7:$A$606,"&lt;"&amp;EDATE($C36,12),取得記録!$C$7:$C$606,"時間")&gt;5,"5日超","")&amp;"")</f>
        <v/>
      </c>
      <c r="J36" s="12" t="str">
        <f>IF($C36="","",IF(D36&lt;10,"対象外（10日未満）",IF(H36&gt;=5,"達成",IF(設定!$B$7&gt;=EDATE($C36,12),"未達成","取得中（あと"&amp;(5-H36)&amp;"日）"))))</f>
        <v/>
      </c>
    </row>
    <row r="37" spans="1:10" ht="17.25" x14ac:dyDescent="0.25">
      <c r="A37" s="20" t="str">
        <f>IF(名簿!$A$10="","",名簿!$A$10)</f>
        <v/>
      </c>
      <c r="B37" s="12">
        <v>1</v>
      </c>
      <c r="C37" s="17" t="str">
        <f>IF(OR($A37="",名簿!$B$10=""),"",EDATE(名簿!$B$10,6+12*0))</f>
        <v/>
      </c>
      <c r="D37" s="21" t="str">
        <f>IF($C37="","",IF(AND(名簿!$G$10&lt;&gt;"",名簿!$F$10=$C37),名簿!$G$10,INDEX(GrantTable,1,IF(OR(N(名簿!$C$10)&gt;=5,N(名簿!$D$10)&gt;=30),1,6-MIN(4,MAX(1,N(名簿!$C$10)))))))</f>
        <v/>
      </c>
      <c r="E37" s="12" t="str">
        <f>IF($C37="","",SUMIFS(取得記録!$E$7:$E$606,取得記録!$B$7:$B$606,$A37,取得記録!$A$7:$A$606,"&gt;="&amp;$C37,取得記録!$A$7:$A$606,"&lt;"&amp;EDATE($C37,12)))</f>
        <v/>
      </c>
      <c r="F37" s="12" t="str">
        <f>IF($C37="","",0)</f>
        <v/>
      </c>
      <c r="G37" s="12" t="str">
        <f t="shared" si="0"/>
        <v/>
      </c>
      <c r="H37" s="12" t="str">
        <f>IF($C37="","",SUMIFS(取得記録!$E$7:$E$606,取得記録!$B$7:$B$606,$A37,取得記録!$A$7:$A$606,"&gt;="&amp;$C37,取得記録!$A$7:$A$606,"&lt;"&amp;EDATE($C37,12),取得記録!$C$7:$C$606,"&lt;&gt;時間"))</f>
        <v/>
      </c>
      <c r="I37" s="12" t="str">
        <f>IF($C37="","",IF(SUMIFS(取得記録!$E$7:$E$606,取得記録!$B$7:$B$606,$A37,取得記録!$A$7:$A$606,"&gt;="&amp;$C37,取得記録!$A$7:$A$606,"&lt;"&amp;EDATE($C37,12),取得記録!$C$7:$C$606,"時間")&gt;5,"5日超","")&amp;"")</f>
        <v/>
      </c>
      <c r="J37" s="12" t="str">
        <f>IF($C37="","",IF(D37&lt;10,"対象外（10日未満）",IF(H37&gt;=5,"達成",IF(設定!$B$7&gt;=EDATE($C37,12),"未達成","取得中（あと"&amp;(5-H37)&amp;"日）"))))</f>
        <v/>
      </c>
    </row>
    <row r="38" spans="1:10" ht="17.25" x14ac:dyDescent="0.25">
      <c r="A38" s="20" t="str">
        <f>IF(名簿!$A$10="","",名簿!$A$10)</f>
        <v/>
      </c>
      <c r="B38" s="12">
        <v>2</v>
      </c>
      <c r="C38" s="17" t="str">
        <f>IF(OR($A38="",名簿!$B$10=""),"",EDATE(名簿!$B$10,6+12*1))</f>
        <v/>
      </c>
      <c r="D38" s="21" t="str">
        <f>IF($C38="","",IF(AND(名簿!$G$10&lt;&gt;"",名簿!$F$10=$C38),名簿!$G$10,INDEX(GrantTable,2,IF(OR(N(名簿!$C$10)&gt;=5,N(名簿!$D$10)&gt;=30),1,6-MIN(4,MAX(1,N(名簿!$C$10)))))))</f>
        <v/>
      </c>
      <c r="E38" s="12" t="str">
        <f>IF($C38="","",SUMIFS(取得記録!$E$7:$E$606,取得記録!$B$7:$B$606,$A38,取得記録!$A$7:$A$606,"&gt;="&amp;$C38,取得記録!$A$7:$A$606,"&lt;"&amp;EDATE($C38,12)))</f>
        <v/>
      </c>
      <c r="F38" s="12" t="str">
        <f t="shared" ref="F38:F46" si="4">IF($C38="","",N(G37))</f>
        <v/>
      </c>
      <c r="G38" s="12" t="str">
        <f t="shared" si="0"/>
        <v/>
      </c>
      <c r="H38" s="12" t="str">
        <f>IF($C38="","",SUMIFS(取得記録!$E$7:$E$606,取得記録!$B$7:$B$606,$A38,取得記録!$A$7:$A$606,"&gt;="&amp;$C38,取得記録!$A$7:$A$606,"&lt;"&amp;EDATE($C38,12),取得記録!$C$7:$C$606,"&lt;&gt;時間"))</f>
        <v/>
      </c>
      <c r="I38" s="12" t="str">
        <f>IF($C38="","",IF(SUMIFS(取得記録!$E$7:$E$606,取得記録!$B$7:$B$606,$A38,取得記録!$A$7:$A$606,"&gt;="&amp;$C38,取得記録!$A$7:$A$606,"&lt;"&amp;EDATE($C38,12),取得記録!$C$7:$C$606,"時間")&gt;5,"5日超","")&amp;"")</f>
        <v/>
      </c>
      <c r="J38" s="12" t="str">
        <f>IF($C38="","",IF(D38&lt;10,"対象外（10日未満）",IF(H38&gt;=5,"達成",IF(設定!$B$7&gt;=EDATE($C38,12),"未達成","取得中（あと"&amp;(5-H38)&amp;"日）"))))</f>
        <v/>
      </c>
    </row>
    <row r="39" spans="1:10" ht="17.25" x14ac:dyDescent="0.25">
      <c r="A39" s="20" t="str">
        <f>IF(名簿!$A$10="","",名簿!$A$10)</f>
        <v/>
      </c>
      <c r="B39" s="12">
        <v>3</v>
      </c>
      <c r="C39" s="17" t="str">
        <f>IF(OR($A39="",名簿!$B$10=""),"",EDATE(名簿!$B$10,6+12*2))</f>
        <v/>
      </c>
      <c r="D39" s="21" t="str">
        <f>IF($C39="","",IF(AND(名簿!$G$10&lt;&gt;"",名簿!$F$10=$C39),名簿!$G$10,INDEX(GrantTable,3,IF(OR(N(名簿!$C$10)&gt;=5,N(名簿!$D$10)&gt;=30),1,6-MIN(4,MAX(1,N(名簿!$C$10)))))))</f>
        <v/>
      </c>
      <c r="E39" s="12" t="str">
        <f>IF($C39="","",SUMIFS(取得記録!$E$7:$E$606,取得記録!$B$7:$B$606,$A39,取得記録!$A$7:$A$606,"&gt;="&amp;$C39,取得記録!$A$7:$A$606,"&lt;"&amp;EDATE($C39,12)))</f>
        <v/>
      </c>
      <c r="F39" s="12" t="str">
        <f t="shared" si="4"/>
        <v/>
      </c>
      <c r="G39" s="12" t="str">
        <f t="shared" si="0"/>
        <v/>
      </c>
      <c r="H39" s="12" t="str">
        <f>IF($C39="","",SUMIFS(取得記録!$E$7:$E$606,取得記録!$B$7:$B$606,$A39,取得記録!$A$7:$A$606,"&gt;="&amp;$C39,取得記録!$A$7:$A$606,"&lt;"&amp;EDATE($C39,12),取得記録!$C$7:$C$606,"&lt;&gt;時間"))</f>
        <v/>
      </c>
      <c r="I39" s="12" t="str">
        <f>IF($C39="","",IF(SUMIFS(取得記録!$E$7:$E$606,取得記録!$B$7:$B$606,$A39,取得記録!$A$7:$A$606,"&gt;="&amp;$C39,取得記録!$A$7:$A$606,"&lt;"&amp;EDATE($C39,12),取得記録!$C$7:$C$606,"時間")&gt;5,"5日超","")&amp;"")</f>
        <v/>
      </c>
      <c r="J39" s="12" t="str">
        <f>IF($C39="","",IF(D39&lt;10,"対象外（10日未満）",IF(H39&gt;=5,"達成",IF(設定!$B$7&gt;=EDATE($C39,12),"未達成","取得中（あと"&amp;(5-H39)&amp;"日）"))))</f>
        <v/>
      </c>
    </row>
    <row r="40" spans="1:10" ht="17.25" x14ac:dyDescent="0.25">
      <c r="A40" s="20" t="str">
        <f>IF(名簿!$A$10="","",名簿!$A$10)</f>
        <v/>
      </c>
      <c r="B40" s="12">
        <v>4</v>
      </c>
      <c r="C40" s="17" t="str">
        <f>IF(OR($A40="",名簿!$B$10=""),"",EDATE(名簿!$B$10,6+12*3))</f>
        <v/>
      </c>
      <c r="D40" s="21" t="str">
        <f>IF($C40="","",IF(AND(名簿!$G$10&lt;&gt;"",名簿!$F$10=$C40),名簿!$G$10,INDEX(GrantTable,4,IF(OR(N(名簿!$C$10)&gt;=5,N(名簿!$D$10)&gt;=30),1,6-MIN(4,MAX(1,N(名簿!$C$10)))))))</f>
        <v/>
      </c>
      <c r="E40" s="12" t="str">
        <f>IF($C40="","",SUMIFS(取得記録!$E$7:$E$606,取得記録!$B$7:$B$606,$A40,取得記録!$A$7:$A$606,"&gt;="&amp;$C40,取得記録!$A$7:$A$606,"&lt;"&amp;EDATE($C40,12)))</f>
        <v/>
      </c>
      <c r="F40" s="12" t="str">
        <f t="shared" si="4"/>
        <v/>
      </c>
      <c r="G40" s="12" t="str">
        <f t="shared" si="0"/>
        <v/>
      </c>
      <c r="H40" s="12" t="str">
        <f>IF($C40="","",SUMIFS(取得記録!$E$7:$E$606,取得記録!$B$7:$B$606,$A40,取得記録!$A$7:$A$606,"&gt;="&amp;$C40,取得記録!$A$7:$A$606,"&lt;"&amp;EDATE($C40,12),取得記録!$C$7:$C$606,"&lt;&gt;時間"))</f>
        <v/>
      </c>
      <c r="I40" s="12" t="str">
        <f>IF($C40="","",IF(SUMIFS(取得記録!$E$7:$E$606,取得記録!$B$7:$B$606,$A40,取得記録!$A$7:$A$606,"&gt;="&amp;$C40,取得記録!$A$7:$A$606,"&lt;"&amp;EDATE($C40,12),取得記録!$C$7:$C$606,"時間")&gt;5,"5日超","")&amp;"")</f>
        <v/>
      </c>
      <c r="J40" s="12" t="str">
        <f>IF($C40="","",IF(D40&lt;10,"対象外（10日未満）",IF(H40&gt;=5,"達成",IF(設定!$B$7&gt;=EDATE($C40,12),"未達成","取得中（あと"&amp;(5-H40)&amp;"日）"))))</f>
        <v/>
      </c>
    </row>
    <row r="41" spans="1:10" ht="17.25" x14ac:dyDescent="0.25">
      <c r="A41" s="20" t="str">
        <f>IF(名簿!$A$10="","",名簿!$A$10)</f>
        <v/>
      </c>
      <c r="B41" s="12">
        <v>5</v>
      </c>
      <c r="C41" s="17" t="str">
        <f>IF(OR($A41="",名簿!$B$10=""),"",EDATE(名簿!$B$10,6+12*4))</f>
        <v/>
      </c>
      <c r="D41" s="21" t="str">
        <f>IF($C41="","",IF(AND(名簿!$G$10&lt;&gt;"",名簿!$F$10=$C41),名簿!$G$10,INDEX(GrantTable,5,IF(OR(N(名簿!$C$10)&gt;=5,N(名簿!$D$10)&gt;=30),1,6-MIN(4,MAX(1,N(名簿!$C$10)))))))</f>
        <v/>
      </c>
      <c r="E41" s="12" t="str">
        <f>IF($C41="","",SUMIFS(取得記録!$E$7:$E$606,取得記録!$B$7:$B$606,$A41,取得記録!$A$7:$A$606,"&gt;="&amp;$C41,取得記録!$A$7:$A$606,"&lt;"&amp;EDATE($C41,12)))</f>
        <v/>
      </c>
      <c r="F41" s="12" t="str">
        <f t="shared" si="4"/>
        <v/>
      </c>
      <c r="G41" s="12" t="str">
        <f t="shared" si="0"/>
        <v/>
      </c>
      <c r="H41" s="12" t="str">
        <f>IF($C41="","",SUMIFS(取得記録!$E$7:$E$606,取得記録!$B$7:$B$606,$A41,取得記録!$A$7:$A$606,"&gt;="&amp;$C41,取得記録!$A$7:$A$606,"&lt;"&amp;EDATE($C41,12),取得記録!$C$7:$C$606,"&lt;&gt;時間"))</f>
        <v/>
      </c>
      <c r="I41" s="12" t="str">
        <f>IF($C41="","",IF(SUMIFS(取得記録!$E$7:$E$606,取得記録!$B$7:$B$606,$A41,取得記録!$A$7:$A$606,"&gt;="&amp;$C41,取得記録!$A$7:$A$606,"&lt;"&amp;EDATE($C41,12),取得記録!$C$7:$C$606,"時間")&gt;5,"5日超","")&amp;"")</f>
        <v/>
      </c>
      <c r="J41" s="12" t="str">
        <f>IF($C41="","",IF(D41&lt;10,"対象外（10日未満）",IF(H41&gt;=5,"達成",IF(設定!$B$7&gt;=EDATE($C41,12),"未達成","取得中（あと"&amp;(5-H41)&amp;"日）"))))</f>
        <v/>
      </c>
    </row>
    <row r="42" spans="1:10" ht="17.25" x14ac:dyDescent="0.25">
      <c r="A42" s="20" t="str">
        <f>IF(名簿!$A$10="","",名簿!$A$10)</f>
        <v/>
      </c>
      <c r="B42" s="12">
        <v>6</v>
      </c>
      <c r="C42" s="17" t="str">
        <f>IF(OR($A42="",名簿!$B$10=""),"",EDATE(名簿!$B$10,6+12*5))</f>
        <v/>
      </c>
      <c r="D42" s="21" t="str">
        <f>IF($C42="","",IF(AND(名簿!$G$10&lt;&gt;"",名簿!$F$10=$C42),名簿!$G$10,INDEX(GrantTable,6,IF(OR(N(名簿!$C$10)&gt;=5,N(名簿!$D$10)&gt;=30),1,6-MIN(4,MAX(1,N(名簿!$C$10)))))))</f>
        <v/>
      </c>
      <c r="E42" s="12" t="str">
        <f>IF($C42="","",SUMIFS(取得記録!$E$7:$E$606,取得記録!$B$7:$B$606,$A42,取得記録!$A$7:$A$606,"&gt;="&amp;$C42,取得記録!$A$7:$A$606,"&lt;"&amp;EDATE($C42,12)))</f>
        <v/>
      </c>
      <c r="F42" s="12" t="str">
        <f t="shared" si="4"/>
        <v/>
      </c>
      <c r="G42" s="12" t="str">
        <f t="shared" si="0"/>
        <v/>
      </c>
      <c r="H42" s="12" t="str">
        <f>IF($C42="","",SUMIFS(取得記録!$E$7:$E$606,取得記録!$B$7:$B$606,$A42,取得記録!$A$7:$A$606,"&gt;="&amp;$C42,取得記録!$A$7:$A$606,"&lt;"&amp;EDATE($C42,12),取得記録!$C$7:$C$606,"&lt;&gt;時間"))</f>
        <v/>
      </c>
      <c r="I42" s="12" t="str">
        <f>IF($C42="","",IF(SUMIFS(取得記録!$E$7:$E$606,取得記録!$B$7:$B$606,$A42,取得記録!$A$7:$A$606,"&gt;="&amp;$C42,取得記録!$A$7:$A$606,"&lt;"&amp;EDATE($C42,12),取得記録!$C$7:$C$606,"時間")&gt;5,"5日超","")&amp;"")</f>
        <v/>
      </c>
      <c r="J42" s="12" t="str">
        <f>IF($C42="","",IF(D42&lt;10,"対象外（10日未満）",IF(H42&gt;=5,"達成",IF(設定!$B$7&gt;=EDATE($C42,12),"未達成","取得中（あと"&amp;(5-H42)&amp;"日）"))))</f>
        <v/>
      </c>
    </row>
    <row r="43" spans="1:10" ht="17.25" x14ac:dyDescent="0.25">
      <c r="A43" s="20" t="str">
        <f>IF(名簿!$A$10="","",名簿!$A$10)</f>
        <v/>
      </c>
      <c r="B43" s="12">
        <v>7</v>
      </c>
      <c r="C43" s="17" t="str">
        <f>IF(OR($A43="",名簿!$B$10=""),"",EDATE(名簿!$B$10,6+12*6))</f>
        <v/>
      </c>
      <c r="D43" s="21" t="str">
        <f>IF($C43="","",IF(AND(名簿!$G$10&lt;&gt;"",名簿!$F$10=$C43),名簿!$G$10,INDEX(GrantTable,7,IF(OR(N(名簿!$C$10)&gt;=5,N(名簿!$D$10)&gt;=30),1,6-MIN(4,MAX(1,N(名簿!$C$10)))))))</f>
        <v/>
      </c>
      <c r="E43" s="12" t="str">
        <f>IF($C43="","",SUMIFS(取得記録!$E$7:$E$606,取得記録!$B$7:$B$606,$A43,取得記録!$A$7:$A$606,"&gt;="&amp;$C43,取得記録!$A$7:$A$606,"&lt;"&amp;EDATE($C43,12)))</f>
        <v/>
      </c>
      <c r="F43" s="12" t="str">
        <f t="shared" si="4"/>
        <v/>
      </c>
      <c r="G43" s="12" t="str">
        <f t="shared" si="0"/>
        <v/>
      </c>
      <c r="H43" s="12" t="str">
        <f>IF($C43="","",SUMIFS(取得記録!$E$7:$E$606,取得記録!$B$7:$B$606,$A43,取得記録!$A$7:$A$606,"&gt;="&amp;$C43,取得記録!$A$7:$A$606,"&lt;"&amp;EDATE($C43,12),取得記録!$C$7:$C$606,"&lt;&gt;時間"))</f>
        <v/>
      </c>
      <c r="I43" s="12" t="str">
        <f>IF($C43="","",IF(SUMIFS(取得記録!$E$7:$E$606,取得記録!$B$7:$B$606,$A43,取得記録!$A$7:$A$606,"&gt;="&amp;$C43,取得記録!$A$7:$A$606,"&lt;"&amp;EDATE($C43,12),取得記録!$C$7:$C$606,"時間")&gt;5,"5日超","")&amp;"")</f>
        <v/>
      </c>
      <c r="J43" s="12" t="str">
        <f>IF($C43="","",IF(D43&lt;10,"対象外（10日未満）",IF(H43&gt;=5,"達成",IF(設定!$B$7&gt;=EDATE($C43,12),"未達成","取得中（あと"&amp;(5-H43)&amp;"日）"))))</f>
        <v/>
      </c>
    </row>
    <row r="44" spans="1:10" ht="17.25" x14ac:dyDescent="0.25">
      <c r="A44" s="20" t="str">
        <f>IF(名簿!$A$10="","",名簿!$A$10)</f>
        <v/>
      </c>
      <c r="B44" s="12">
        <v>8</v>
      </c>
      <c r="C44" s="17" t="str">
        <f>IF(OR($A44="",名簿!$B$10=""),"",EDATE(名簿!$B$10,6+12*7))</f>
        <v/>
      </c>
      <c r="D44" s="21" t="str">
        <f>IF($C44="","",IF(AND(名簿!$G$10&lt;&gt;"",名簿!$F$10=$C44),名簿!$G$10,INDEX(GrantTable,7,IF(OR(N(名簿!$C$10)&gt;=5,N(名簿!$D$10)&gt;=30),1,6-MIN(4,MAX(1,N(名簿!$C$10)))))))</f>
        <v/>
      </c>
      <c r="E44" s="12" t="str">
        <f>IF($C44="","",SUMIFS(取得記録!$E$7:$E$606,取得記録!$B$7:$B$606,$A44,取得記録!$A$7:$A$606,"&gt;="&amp;$C44,取得記録!$A$7:$A$606,"&lt;"&amp;EDATE($C44,12)))</f>
        <v/>
      </c>
      <c r="F44" s="12" t="str">
        <f t="shared" si="4"/>
        <v/>
      </c>
      <c r="G44" s="12" t="str">
        <f t="shared" si="0"/>
        <v/>
      </c>
      <c r="H44" s="12" t="str">
        <f>IF($C44="","",SUMIFS(取得記録!$E$7:$E$606,取得記録!$B$7:$B$606,$A44,取得記録!$A$7:$A$606,"&gt;="&amp;$C44,取得記録!$A$7:$A$606,"&lt;"&amp;EDATE($C44,12),取得記録!$C$7:$C$606,"&lt;&gt;時間"))</f>
        <v/>
      </c>
      <c r="I44" s="12" t="str">
        <f>IF($C44="","",IF(SUMIFS(取得記録!$E$7:$E$606,取得記録!$B$7:$B$606,$A44,取得記録!$A$7:$A$606,"&gt;="&amp;$C44,取得記録!$A$7:$A$606,"&lt;"&amp;EDATE($C44,12),取得記録!$C$7:$C$606,"時間")&gt;5,"5日超","")&amp;"")</f>
        <v/>
      </c>
      <c r="J44" s="12" t="str">
        <f>IF($C44="","",IF(D44&lt;10,"対象外（10日未満）",IF(H44&gt;=5,"達成",IF(設定!$B$7&gt;=EDATE($C44,12),"未達成","取得中（あと"&amp;(5-H44)&amp;"日）"))))</f>
        <v/>
      </c>
    </row>
    <row r="45" spans="1:10" ht="17.25" x14ac:dyDescent="0.25">
      <c r="A45" s="20" t="str">
        <f>IF(名簿!$A$10="","",名簿!$A$10)</f>
        <v/>
      </c>
      <c r="B45" s="12">
        <v>9</v>
      </c>
      <c r="C45" s="17" t="str">
        <f>IF(OR($A45="",名簿!$B$10=""),"",EDATE(名簿!$B$10,6+12*8))</f>
        <v/>
      </c>
      <c r="D45" s="21" t="str">
        <f>IF($C45="","",IF(AND(名簿!$G$10&lt;&gt;"",名簿!$F$10=$C45),名簿!$G$10,INDEX(GrantTable,7,IF(OR(N(名簿!$C$10)&gt;=5,N(名簿!$D$10)&gt;=30),1,6-MIN(4,MAX(1,N(名簿!$C$10)))))))</f>
        <v/>
      </c>
      <c r="E45" s="12" t="str">
        <f>IF($C45="","",SUMIFS(取得記録!$E$7:$E$606,取得記録!$B$7:$B$606,$A45,取得記録!$A$7:$A$606,"&gt;="&amp;$C45,取得記録!$A$7:$A$606,"&lt;"&amp;EDATE($C45,12)))</f>
        <v/>
      </c>
      <c r="F45" s="12" t="str">
        <f t="shared" si="4"/>
        <v/>
      </c>
      <c r="G45" s="12" t="str">
        <f t="shared" si="0"/>
        <v/>
      </c>
      <c r="H45" s="12" t="str">
        <f>IF($C45="","",SUMIFS(取得記録!$E$7:$E$606,取得記録!$B$7:$B$606,$A45,取得記録!$A$7:$A$606,"&gt;="&amp;$C45,取得記録!$A$7:$A$606,"&lt;"&amp;EDATE($C45,12),取得記録!$C$7:$C$606,"&lt;&gt;時間"))</f>
        <v/>
      </c>
      <c r="I45" s="12" t="str">
        <f>IF($C45="","",IF(SUMIFS(取得記録!$E$7:$E$606,取得記録!$B$7:$B$606,$A45,取得記録!$A$7:$A$606,"&gt;="&amp;$C45,取得記録!$A$7:$A$606,"&lt;"&amp;EDATE($C45,12),取得記録!$C$7:$C$606,"時間")&gt;5,"5日超","")&amp;"")</f>
        <v/>
      </c>
      <c r="J45" s="12" t="str">
        <f>IF($C45="","",IF(D45&lt;10,"対象外（10日未満）",IF(H45&gt;=5,"達成",IF(設定!$B$7&gt;=EDATE($C45,12),"未達成","取得中（あと"&amp;(5-H45)&amp;"日）"))))</f>
        <v/>
      </c>
    </row>
    <row r="46" spans="1:10" ht="17.25" x14ac:dyDescent="0.25">
      <c r="A46" s="20" t="str">
        <f>IF(名簿!$A$10="","",名簿!$A$10)</f>
        <v/>
      </c>
      <c r="B46" s="12">
        <v>10</v>
      </c>
      <c r="C46" s="17" t="str">
        <f>IF(OR($A46="",名簿!$B$10=""),"",EDATE(名簿!$B$10,6+12*9))</f>
        <v/>
      </c>
      <c r="D46" s="21" t="str">
        <f>IF($C46="","",IF(AND(名簿!$G$10&lt;&gt;"",名簿!$F$10=$C46),名簿!$G$10,INDEX(GrantTable,7,IF(OR(N(名簿!$C$10)&gt;=5,N(名簿!$D$10)&gt;=30),1,6-MIN(4,MAX(1,N(名簿!$C$10)))))))</f>
        <v/>
      </c>
      <c r="E46" s="12" t="str">
        <f>IF($C46="","",SUMIFS(取得記録!$E$7:$E$606,取得記録!$B$7:$B$606,$A46,取得記録!$A$7:$A$606,"&gt;="&amp;$C46,取得記録!$A$7:$A$606,"&lt;"&amp;EDATE($C46,12)))</f>
        <v/>
      </c>
      <c r="F46" s="12" t="str">
        <f t="shared" si="4"/>
        <v/>
      </c>
      <c r="G46" s="12" t="str">
        <f t="shared" si="0"/>
        <v/>
      </c>
      <c r="H46" s="12" t="str">
        <f>IF($C46="","",SUMIFS(取得記録!$E$7:$E$606,取得記録!$B$7:$B$606,$A46,取得記録!$A$7:$A$606,"&gt;="&amp;$C46,取得記録!$A$7:$A$606,"&lt;"&amp;EDATE($C46,12),取得記録!$C$7:$C$606,"&lt;&gt;時間"))</f>
        <v/>
      </c>
      <c r="I46" s="12" t="str">
        <f>IF($C46="","",IF(SUMIFS(取得記録!$E$7:$E$606,取得記録!$B$7:$B$606,$A46,取得記録!$A$7:$A$606,"&gt;="&amp;$C46,取得記録!$A$7:$A$606,"&lt;"&amp;EDATE($C46,12),取得記録!$C$7:$C$606,"時間")&gt;5,"5日超","")&amp;"")</f>
        <v/>
      </c>
      <c r="J46" s="12" t="str">
        <f>IF($C46="","",IF(D46&lt;10,"対象外（10日未満）",IF(H46&gt;=5,"達成",IF(設定!$B$7&gt;=EDATE($C46,12),"未達成","取得中（あと"&amp;(5-H46)&amp;"日）"))))</f>
        <v/>
      </c>
    </row>
    <row r="47" spans="1:10" ht="17.25" x14ac:dyDescent="0.25">
      <c r="A47" s="20" t="str">
        <f>IF(名簿!$A$11="","",名簿!$A$11)</f>
        <v/>
      </c>
      <c r="B47" s="12">
        <v>1</v>
      </c>
      <c r="C47" s="17" t="str">
        <f>IF(OR($A47="",名簿!$B$11=""),"",EDATE(名簿!$B$11,6+12*0))</f>
        <v/>
      </c>
      <c r="D47" s="21" t="str">
        <f>IF($C47="","",IF(AND(名簿!$G$11&lt;&gt;"",名簿!$F$11=$C47),名簿!$G$11,INDEX(GrantTable,1,IF(OR(N(名簿!$C$11)&gt;=5,N(名簿!$D$11)&gt;=30),1,6-MIN(4,MAX(1,N(名簿!$C$11)))))))</f>
        <v/>
      </c>
      <c r="E47" s="12" t="str">
        <f>IF($C47="","",SUMIFS(取得記録!$E$7:$E$606,取得記録!$B$7:$B$606,$A47,取得記録!$A$7:$A$606,"&gt;="&amp;$C47,取得記録!$A$7:$A$606,"&lt;"&amp;EDATE($C47,12)))</f>
        <v/>
      </c>
      <c r="F47" s="12" t="str">
        <f>IF($C47="","",0)</f>
        <v/>
      </c>
      <c r="G47" s="12" t="str">
        <f t="shared" si="0"/>
        <v/>
      </c>
      <c r="H47" s="12" t="str">
        <f>IF($C47="","",SUMIFS(取得記録!$E$7:$E$606,取得記録!$B$7:$B$606,$A47,取得記録!$A$7:$A$606,"&gt;="&amp;$C47,取得記録!$A$7:$A$606,"&lt;"&amp;EDATE($C47,12),取得記録!$C$7:$C$606,"&lt;&gt;時間"))</f>
        <v/>
      </c>
      <c r="I47" s="12" t="str">
        <f>IF($C47="","",IF(SUMIFS(取得記録!$E$7:$E$606,取得記録!$B$7:$B$606,$A47,取得記録!$A$7:$A$606,"&gt;="&amp;$C47,取得記録!$A$7:$A$606,"&lt;"&amp;EDATE($C47,12),取得記録!$C$7:$C$606,"時間")&gt;5,"5日超","")&amp;"")</f>
        <v/>
      </c>
      <c r="J47" s="12" t="str">
        <f>IF($C47="","",IF(D47&lt;10,"対象外（10日未満）",IF(H47&gt;=5,"達成",IF(設定!$B$7&gt;=EDATE($C47,12),"未達成","取得中（あと"&amp;(5-H47)&amp;"日）"))))</f>
        <v/>
      </c>
    </row>
    <row r="48" spans="1:10" ht="17.25" x14ac:dyDescent="0.25">
      <c r="A48" s="20" t="str">
        <f>IF(名簿!$A$11="","",名簿!$A$11)</f>
        <v/>
      </c>
      <c r="B48" s="12">
        <v>2</v>
      </c>
      <c r="C48" s="17" t="str">
        <f>IF(OR($A48="",名簿!$B$11=""),"",EDATE(名簿!$B$11,6+12*1))</f>
        <v/>
      </c>
      <c r="D48" s="21" t="str">
        <f>IF($C48="","",IF(AND(名簿!$G$11&lt;&gt;"",名簿!$F$11=$C48),名簿!$G$11,INDEX(GrantTable,2,IF(OR(N(名簿!$C$11)&gt;=5,N(名簿!$D$11)&gt;=30),1,6-MIN(4,MAX(1,N(名簿!$C$11)))))))</f>
        <v/>
      </c>
      <c r="E48" s="12" t="str">
        <f>IF($C48="","",SUMIFS(取得記録!$E$7:$E$606,取得記録!$B$7:$B$606,$A48,取得記録!$A$7:$A$606,"&gt;="&amp;$C48,取得記録!$A$7:$A$606,"&lt;"&amp;EDATE($C48,12)))</f>
        <v/>
      </c>
      <c r="F48" s="12" t="str">
        <f t="shared" ref="F48:F56" si="5">IF($C48="","",N(G47))</f>
        <v/>
      </c>
      <c r="G48" s="12" t="str">
        <f t="shared" si="0"/>
        <v/>
      </c>
      <c r="H48" s="12" t="str">
        <f>IF($C48="","",SUMIFS(取得記録!$E$7:$E$606,取得記録!$B$7:$B$606,$A48,取得記録!$A$7:$A$606,"&gt;="&amp;$C48,取得記録!$A$7:$A$606,"&lt;"&amp;EDATE($C48,12),取得記録!$C$7:$C$606,"&lt;&gt;時間"))</f>
        <v/>
      </c>
      <c r="I48" s="12" t="str">
        <f>IF($C48="","",IF(SUMIFS(取得記録!$E$7:$E$606,取得記録!$B$7:$B$606,$A48,取得記録!$A$7:$A$606,"&gt;="&amp;$C48,取得記録!$A$7:$A$606,"&lt;"&amp;EDATE($C48,12),取得記録!$C$7:$C$606,"時間")&gt;5,"5日超","")&amp;"")</f>
        <v/>
      </c>
      <c r="J48" s="12" t="str">
        <f>IF($C48="","",IF(D48&lt;10,"対象外（10日未満）",IF(H48&gt;=5,"達成",IF(設定!$B$7&gt;=EDATE($C48,12),"未達成","取得中（あと"&amp;(5-H48)&amp;"日）"))))</f>
        <v/>
      </c>
    </row>
    <row r="49" spans="1:10" ht="17.25" x14ac:dyDescent="0.25">
      <c r="A49" s="20" t="str">
        <f>IF(名簿!$A$11="","",名簿!$A$11)</f>
        <v/>
      </c>
      <c r="B49" s="12">
        <v>3</v>
      </c>
      <c r="C49" s="17" t="str">
        <f>IF(OR($A49="",名簿!$B$11=""),"",EDATE(名簿!$B$11,6+12*2))</f>
        <v/>
      </c>
      <c r="D49" s="21" t="str">
        <f>IF($C49="","",IF(AND(名簿!$G$11&lt;&gt;"",名簿!$F$11=$C49),名簿!$G$11,INDEX(GrantTable,3,IF(OR(N(名簿!$C$11)&gt;=5,N(名簿!$D$11)&gt;=30),1,6-MIN(4,MAX(1,N(名簿!$C$11)))))))</f>
        <v/>
      </c>
      <c r="E49" s="12" t="str">
        <f>IF($C49="","",SUMIFS(取得記録!$E$7:$E$606,取得記録!$B$7:$B$606,$A49,取得記録!$A$7:$A$606,"&gt;="&amp;$C49,取得記録!$A$7:$A$606,"&lt;"&amp;EDATE($C49,12)))</f>
        <v/>
      </c>
      <c r="F49" s="12" t="str">
        <f t="shared" si="5"/>
        <v/>
      </c>
      <c r="G49" s="12" t="str">
        <f t="shared" si="0"/>
        <v/>
      </c>
      <c r="H49" s="12" t="str">
        <f>IF($C49="","",SUMIFS(取得記録!$E$7:$E$606,取得記録!$B$7:$B$606,$A49,取得記録!$A$7:$A$606,"&gt;="&amp;$C49,取得記録!$A$7:$A$606,"&lt;"&amp;EDATE($C49,12),取得記録!$C$7:$C$606,"&lt;&gt;時間"))</f>
        <v/>
      </c>
      <c r="I49" s="12" t="str">
        <f>IF($C49="","",IF(SUMIFS(取得記録!$E$7:$E$606,取得記録!$B$7:$B$606,$A49,取得記録!$A$7:$A$606,"&gt;="&amp;$C49,取得記録!$A$7:$A$606,"&lt;"&amp;EDATE($C49,12),取得記録!$C$7:$C$606,"時間")&gt;5,"5日超","")&amp;"")</f>
        <v/>
      </c>
      <c r="J49" s="12" t="str">
        <f>IF($C49="","",IF(D49&lt;10,"対象外（10日未満）",IF(H49&gt;=5,"達成",IF(設定!$B$7&gt;=EDATE($C49,12),"未達成","取得中（あと"&amp;(5-H49)&amp;"日）"))))</f>
        <v/>
      </c>
    </row>
    <row r="50" spans="1:10" ht="17.25" x14ac:dyDescent="0.25">
      <c r="A50" s="20" t="str">
        <f>IF(名簿!$A$11="","",名簿!$A$11)</f>
        <v/>
      </c>
      <c r="B50" s="12">
        <v>4</v>
      </c>
      <c r="C50" s="17" t="str">
        <f>IF(OR($A50="",名簿!$B$11=""),"",EDATE(名簿!$B$11,6+12*3))</f>
        <v/>
      </c>
      <c r="D50" s="21" t="str">
        <f>IF($C50="","",IF(AND(名簿!$G$11&lt;&gt;"",名簿!$F$11=$C50),名簿!$G$11,INDEX(GrantTable,4,IF(OR(N(名簿!$C$11)&gt;=5,N(名簿!$D$11)&gt;=30),1,6-MIN(4,MAX(1,N(名簿!$C$11)))))))</f>
        <v/>
      </c>
      <c r="E50" s="12" t="str">
        <f>IF($C50="","",SUMIFS(取得記録!$E$7:$E$606,取得記録!$B$7:$B$606,$A50,取得記録!$A$7:$A$606,"&gt;="&amp;$C50,取得記録!$A$7:$A$606,"&lt;"&amp;EDATE($C50,12)))</f>
        <v/>
      </c>
      <c r="F50" s="12" t="str">
        <f t="shared" si="5"/>
        <v/>
      </c>
      <c r="G50" s="12" t="str">
        <f t="shared" si="0"/>
        <v/>
      </c>
      <c r="H50" s="12" t="str">
        <f>IF($C50="","",SUMIFS(取得記録!$E$7:$E$606,取得記録!$B$7:$B$606,$A50,取得記録!$A$7:$A$606,"&gt;="&amp;$C50,取得記録!$A$7:$A$606,"&lt;"&amp;EDATE($C50,12),取得記録!$C$7:$C$606,"&lt;&gt;時間"))</f>
        <v/>
      </c>
      <c r="I50" s="12" t="str">
        <f>IF($C50="","",IF(SUMIFS(取得記録!$E$7:$E$606,取得記録!$B$7:$B$606,$A50,取得記録!$A$7:$A$606,"&gt;="&amp;$C50,取得記録!$A$7:$A$606,"&lt;"&amp;EDATE($C50,12),取得記録!$C$7:$C$606,"時間")&gt;5,"5日超","")&amp;"")</f>
        <v/>
      </c>
      <c r="J50" s="12" t="str">
        <f>IF($C50="","",IF(D50&lt;10,"対象外（10日未満）",IF(H50&gt;=5,"達成",IF(設定!$B$7&gt;=EDATE($C50,12),"未達成","取得中（あと"&amp;(5-H50)&amp;"日）"))))</f>
        <v/>
      </c>
    </row>
    <row r="51" spans="1:10" ht="17.25" x14ac:dyDescent="0.25">
      <c r="A51" s="20" t="str">
        <f>IF(名簿!$A$11="","",名簿!$A$11)</f>
        <v/>
      </c>
      <c r="B51" s="12">
        <v>5</v>
      </c>
      <c r="C51" s="17" t="str">
        <f>IF(OR($A51="",名簿!$B$11=""),"",EDATE(名簿!$B$11,6+12*4))</f>
        <v/>
      </c>
      <c r="D51" s="21" t="str">
        <f>IF($C51="","",IF(AND(名簿!$G$11&lt;&gt;"",名簿!$F$11=$C51),名簿!$G$11,INDEX(GrantTable,5,IF(OR(N(名簿!$C$11)&gt;=5,N(名簿!$D$11)&gt;=30),1,6-MIN(4,MAX(1,N(名簿!$C$11)))))))</f>
        <v/>
      </c>
      <c r="E51" s="12" t="str">
        <f>IF($C51="","",SUMIFS(取得記録!$E$7:$E$606,取得記録!$B$7:$B$606,$A51,取得記録!$A$7:$A$606,"&gt;="&amp;$C51,取得記録!$A$7:$A$606,"&lt;"&amp;EDATE($C51,12)))</f>
        <v/>
      </c>
      <c r="F51" s="12" t="str">
        <f t="shared" si="5"/>
        <v/>
      </c>
      <c r="G51" s="12" t="str">
        <f t="shared" si="0"/>
        <v/>
      </c>
      <c r="H51" s="12" t="str">
        <f>IF($C51="","",SUMIFS(取得記録!$E$7:$E$606,取得記録!$B$7:$B$606,$A51,取得記録!$A$7:$A$606,"&gt;="&amp;$C51,取得記録!$A$7:$A$606,"&lt;"&amp;EDATE($C51,12),取得記録!$C$7:$C$606,"&lt;&gt;時間"))</f>
        <v/>
      </c>
      <c r="I51" s="12" t="str">
        <f>IF($C51="","",IF(SUMIFS(取得記録!$E$7:$E$606,取得記録!$B$7:$B$606,$A51,取得記録!$A$7:$A$606,"&gt;="&amp;$C51,取得記録!$A$7:$A$606,"&lt;"&amp;EDATE($C51,12),取得記録!$C$7:$C$606,"時間")&gt;5,"5日超","")&amp;"")</f>
        <v/>
      </c>
      <c r="J51" s="12" t="str">
        <f>IF($C51="","",IF(D51&lt;10,"対象外（10日未満）",IF(H51&gt;=5,"達成",IF(設定!$B$7&gt;=EDATE($C51,12),"未達成","取得中（あと"&amp;(5-H51)&amp;"日）"))))</f>
        <v/>
      </c>
    </row>
    <row r="52" spans="1:10" ht="17.25" x14ac:dyDescent="0.25">
      <c r="A52" s="20" t="str">
        <f>IF(名簿!$A$11="","",名簿!$A$11)</f>
        <v/>
      </c>
      <c r="B52" s="12">
        <v>6</v>
      </c>
      <c r="C52" s="17" t="str">
        <f>IF(OR($A52="",名簿!$B$11=""),"",EDATE(名簿!$B$11,6+12*5))</f>
        <v/>
      </c>
      <c r="D52" s="21" t="str">
        <f>IF($C52="","",IF(AND(名簿!$G$11&lt;&gt;"",名簿!$F$11=$C52),名簿!$G$11,INDEX(GrantTable,6,IF(OR(N(名簿!$C$11)&gt;=5,N(名簿!$D$11)&gt;=30),1,6-MIN(4,MAX(1,N(名簿!$C$11)))))))</f>
        <v/>
      </c>
      <c r="E52" s="12" t="str">
        <f>IF($C52="","",SUMIFS(取得記録!$E$7:$E$606,取得記録!$B$7:$B$606,$A52,取得記録!$A$7:$A$606,"&gt;="&amp;$C52,取得記録!$A$7:$A$606,"&lt;"&amp;EDATE($C52,12)))</f>
        <v/>
      </c>
      <c r="F52" s="12" t="str">
        <f t="shared" si="5"/>
        <v/>
      </c>
      <c r="G52" s="12" t="str">
        <f t="shared" si="0"/>
        <v/>
      </c>
      <c r="H52" s="12" t="str">
        <f>IF($C52="","",SUMIFS(取得記録!$E$7:$E$606,取得記録!$B$7:$B$606,$A52,取得記録!$A$7:$A$606,"&gt;="&amp;$C52,取得記録!$A$7:$A$606,"&lt;"&amp;EDATE($C52,12),取得記録!$C$7:$C$606,"&lt;&gt;時間"))</f>
        <v/>
      </c>
      <c r="I52" s="12" t="str">
        <f>IF($C52="","",IF(SUMIFS(取得記録!$E$7:$E$606,取得記録!$B$7:$B$606,$A52,取得記録!$A$7:$A$606,"&gt;="&amp;$C52,取得記録!$A$7:$A$606,"&lt;"&amp;EDATE($C52,12),取得記録!$C$7:$C$606,"時間")&gt;5,"5日超","")&amp;"")</f>
        <v/>
      </c>
      <c r="J52" s="12" t="str">
        <f>IF($C52="","",IF(D52&lt;10,"対象外（10日未満）",IF(H52&gt;=5,"達成",IF(設定!$B$7&gt;=EDATE($C52,12),"未達成","取得中（あと"&amp;(5-H52)&amp;"日）"))))</f>
        <v/>
      </c>
    </row>
    <row r="53" spans="1:10" ht="17.25" x14ac:dyDescent="0.25">
      <c r="A53" s="20" t="str">
        <f>IF(名簿!$A$11="","",名簿!$A$11)</f>
        <v/>
      </c>
      <c r="B53" s="12">
        <v>7</v>
      </c>
      <c r="C53" s="17" t="str">
        <f>IF(OR($A53="",名簿!$B$11=""),"",EDATE(名簿!$B$11,6+12*6))</f>
        <v/>
      </c>
      <c r="D53" s="21" t="str">
        <f>IF($C53="","",IF(AND(名簿!$G$11&lt;&gt;"",名簿!$F$11=$C53),名簿!$G$11,INDEX(GrantTable,7,IF(OR(N(名簿!$C$11)&gt;=5,N(名簿!$D$11)&gt;=30),1,6-MIN(4,MAX(1,N(名簿!$C$11)))))))</f>
        <v/>
      </c>
      <c r="E53" s="12" t="str">
        <f>IF($C53="","",SUMIFS(取得記録!$E$7:$E$606,取得記録!$B$7:$B$606,$A53,取得記録!$A$7:$A$606,"&gt;="&amp;$C53,取得記録!$A$7:$A$606,"&lt;"&amp;EDATE($C53,12)))</f>
        <v/>
      </c>
      <c r="F53" s="12" t="str">
        <f t="shared" si="5"/>
        <v/>
      </c>
      <c r="G53" s="12" t="str">
        <f t="shared" si="0"/>
        <v/>
      </c>
      <c r="H53" s="12" t="str">
        <f>IF($C53="","",SUMIFS(取得記録!$E$7:$E$606,取得記録!$B$7:$B$606,$A53,取得記録!$A$7:$A$606,"&gt;="&amp;$C53,取得記録!$A$7:$A$606,"&lt;"&amp;EDATE($C53,12),取得記録!$C$7:$C$606,"&lt;&gt;時間"))</f>
        <v/>
      </c>
      <c r="I53" s="12" t="str">
        <f>IF($C53="","",IF(SUMIFS(取得記録!$E$7:$E$606,取得記録!$B$7:$B$606,$A53,取得記録!$A$7:$A$606,"&gt;="&amp;$C53,取得記録!$A$7:$A$606,"&lt;"&amp;EDATE($C53,12),取得記録!$C$7:$C$606,"時間")&gt;5,"5日超","")&amp;"")</f>
        <v/>
      </c>
      <c r="J53" s="12" t="str">
        <f>IF($C53="","",IF(D53&lt;10,"対象外（10日未満）",IF(H53&gt;=5,"達成",IF(設定!$B$7&gt;=EDATE($C53,12),"未達成","取得中（あと"&amp;(5-H53)&amp;"日）"))))</f>
        <v/>
      </c>
    </row>
    <row r="54" spans="1:10" ht="17.25" x14ac:dyDescent="0.25">
      <c r="A54" s="20" t="str">
        <f>IF(名簿!$A$11="","",名簿!$A$11)</f>
        <v/>
      </c>
      <c r="B54" s="12">
        <v>8</v>
      </c>
      <c r="C54" s="17" t="str">
        <f>IF(OR($A54="",名簿!$B$11=""),"",EDATE(名簿!$B$11,6+12*7))</f>
        <v/>
      </c>
      <c r="D54" s="21" t="str">
        <f>IF($C54="","",IF(AND(名簿!$G$11&lt;&gt;"",名簿!$F$11=$C54),名簿!$G$11,INDEX(GrantTable,7,IF(OR(N(名簿!$C$11)&gt;=5,N(名簿!$D$11)&gt;=30),1,6-MIN(4,MAX(1,N(名簿!$C$11)))))))</f>
        <v/>
      </c>
      <c r="E54" s="12" t="str">
        <f>IF($C54="","",SUMIFS(取得記録!$E$7:$E$606,取得記録!$B$7:$B$606,$A54,取得記録!$A$7:$A$606,"&gt;="&amp;$C54,取得記録!$A$7:$A$606,"&lt;"&amp;EDATE($C54,12)))</f>
        <v/>
      </c>
      <c r="F54" s="12" t="str">
        <f t="shared" si="5"/>
        <v/>
      </c>
      <c r="G54" s="12" t="str">
        <f t="shared" si="0"/>
        <v/>
      </c>
      <c r="H54" s="12" t="str">
        <f>IF($C54="","",SUMIFS(取得記録!$E$7:$E$606,取得記録!$B$7:$B$606,$A54,取得記録!$A$7:$A$606,"&gt;="&amp;$C54,取得記録!$A$7:$A$606,"&lt;"&amp;EDATE($C54,12),取得記録!$C$7:$C$606,"&lt;&gt;時間"))</f>
        <v/>
      </c>
      <c r="I54" s="12" t="str">
        <f>IF($C54="","",IF(SUMIFS(取得記録!$E$7:$E$606,取得記録!$B$7:$B$606,$A54,取得記録!$A$7:$A$606,"&gt;="&amp;$C54,取得記録!$A$7:$A$606,"&lt;"&amp;EDATE($C54,12),取得記録!$C$7:$C$606,"時間")&gt;5,"5日超","")&amp;"")</f>
        <v/>
      </c>
      <c r="J54" s="12" t="str">
        <f>IF($C54="","",IF(D54&lt;10,"対象外（10日未満）",IF(H54&gt;=5,"達成",IF(設定!$B$7&gt;=EDATE($C54,12),"未達成","取得中（あと"&amp;(5-H54)&amp;"日）"))))</f>
        <v/>
      </c>
    </row>
    <row r="55" spans="1:10" ht="17.25" x14ac:dyDescent="0.25">
      <c r="A55" s="20" t="str">
        <f>IF(名簿!$A$11="","",名簿!$A$11)</f>
        <v/>
      </c>
      <c r="B55" s="12">
        <v>9</v>
      </c>
      <c r="C55" s="17" t="str">
        <f>IF(OR($A55="",名簿!$B$11=""),"",EDATE(名簿!$B$11,6+12*8))</f>
        <v/>
      </c>
      <c r="D55" s="21" t="str">
        <f>IF($C55="","",IF(AND(名簿!$G$11&lt;&gt;"",名簿!$F$11=$C55),名簿!$G$11,INDEX(GrantTable,7,IF(OR(N(名簿!$C$11)&gt;=5,N(名簿!$D$11)&gt;=30),1,6-MIN(4,MAX(1,N(名簿!$C$11)))))))</f>
        <v/>
      </c>
      <c r="E55" s="12" t="str">
        <f>IF($C55="","",SUMIFS(取得記録!$E$7:$E$606,取得記録!$B$7:$B$606,$A55,取得記録!$A$7:$A$606,"&gt;="&amp;$C55,取得記録!$A$7:$A$606,"&lt;"&amp;EDATE($C55,12)))</f>
        <v/>
      </c>
      <c r="F55" s="12" t="str">
        <f t="shared" si="5"/>
        <v/>
      </c>
      <c r="G55" s="12" t="str">
        <f t="shared" si="0"/>
        <v/>
      </c>
      <c r="H55" s="12" t="str">
        <f>IF($C55="","",SUMIFS(取得記録!$E$7:$E$606,取得記録!$B$7:$B$606,$A55,取得記録!$A$7:$A$606,"&gt;="&amp;$C55,取得記録!$A$7:$A$606,"&lt;"&amp;EDATE($C55,12),取得記録!$C$7:$C$606,"&lt;&gt;時間"))</f>
        <v/>
      </c>
      <c r="I55" s="12" t="str">
        <f>IF($C55="","",IF(SUMIFS(取得記録!$E$7:$E$606,取得記録!$B$7:$B$606,$A55,取得記録!$A$7:$A$606,"&gt;="&amp;$C55,取得記録!$A$7:$A$606,"&lt;"&amp;EDATE($C55,12),取得記録!$C$7:$C$606,"時間")&gt;5,"5日超","")&amp;"")</f>
        <v/>
      </c>
      <c r="J55" s="12" t="str">
        <f>IF($C55="","",IF(D55&lt;10,"対象外（10日未満）",IF(H55&gt;=5,"達成",IF(設定!$B$7&gt;=EDATE($C55,12),"未達成","取得中（あと"&amp;(5-H55)&amp;"日）"))))</f>
        <v/>
      </c>
    </row>
    <row r="56" spans="1:10" ht="17.25" x14ac:dyDescent="0.25">
      <c r="A56" s="20" t="str">
        <f>IF(名簿!$A$11="","",名簿!$A$11)</f>
        <v/>
      </c>
      <c r="B56" s="12">
        <v>10</v>
      </c>
      <c r="C56" s="17" t="str">
        <f>IF(OR($A56="",名簿!$B$11=""),"",EDATE(名簿!$B$11,6+12*9))</f>
        <v/>
      </c>
      <c r="D56" s="21" t="str">
        <f>IF($C56="","",IF(AND(名簿!$G$11&lt;&gt;"",名簿!$F$11=$C56),名簿!$G$11,INDEX(GrantTable,7,IF(OR(N(名簿!$C$11)&gt;=5,N(名簿!$D$11)&gt;=30),1,6-MIN(4,MAX(1,N(名簿!$C$11)))))))</f>
        <v/>
      </c>
      <c r="E56" s="12" t="str">
        <f>IF($C56="","",SUMIFS(取得記録!$E$7:$E$606,取得記録!$B$7:$B$606,$A56,取得記録!$A$7:$A$606,"&gt;="&amp;$C56,取得記録!$A$7:$A$606,"&lt;"&amp;EDATE($C56,12)))</f>
        <v/>
      </c>
      <c r="F56" s="12" t="str">
        <f t="shared" si="5"/>
        <v/>
      </c>
      <c r="G56" s="12" t="str">
        <f t="shared" si="0"/>
        <v/>
      </c>
      <c r="H56" s="12" t="str">
        <f>IF($C56="","",SUMIFS(取得記録!$E$7:$E$606,取得記録!$B$7:$B$606,$A56,取得記録!$A$7:$A$606,"&gt;="&amp;$C56,取得記録!$A$7:$A$606,"&lt;"&amp;EDATE($C56,12),取得記録!$C$7:$C$606,"&lt;&gt;時間"))</f>
        <v/>
      </c>
      <c r="I56" s="12" t="str">
        <f>IF($C56="","",IF(SUMIFS(取得記録!$E$7:$E$606,取得記録!$B$7:$B$606,$A56,取得記録!$A$7:$A$606,"&gt;="&amp;$C56,取得記録!$A$7:$A$606,"&lt;"&amp;EDATE($C56,12),取得記録!$C$7:$C$606,"時間")&gt;5,"5日超","")&amp;"")</f>
        <v/>
      </c>
      <c r="J56" s="12" t="str">
        <f>IF($C56="","",IF(D56&lt;10,"対象外（10日未満）",IF(H56&gt;=5,"達成",IF(設定!$B$7&gt;=EDATE($C56,12),"未達成","取得中（あと"&amp;(5-H56)&amp;"日）"))))</f>
        <v/>
      </c>
    </row>
    <row r="57" spans="1:10" ht="17.25" x14ac:dyDescent="0.25">
      <c r="A57" s="20" t="str">
        <f>IF(名簿!$A$12="","",名簿!$A$12)</f>
        <v/>
      </c>
      <c r="B57" s="12">
        <v>1</v>
      </c>
      <c r="C57" s="17" t="str">
        <f>IF(OR($A57="",名簿!$B$12=""),"",EDATE(名簿!$B$12,6+12*0))</f>
        <v/>
      </c>
      <c r="D57" s="21" t="str">
        <f>IF($C57="","",IF(AND(名簿!$G$12&lt;&gt;"",名簿!$F$12=$C57),名簿!$G$12,INDEX(GrantTable,1,IF(OR(N(名簿!$C$12)&gt;=5,N(名簿!$D$12)&gt;=30),1,6-MIN(4,MAX(1,N(名簿!$C$12)))))))</f>
        <v/>
      </c>
      <c r="E57" s="12" t="str">
        <f>IF($C57="","",SUMIFS(取得記録!$E$7:$E$606,取得記録!$B$7:$B$606,$A57,取得記録!$A$7:$A$606,"&gt;="&amp;$C57,取得記録!$A$7:$A$606,"&lt;"&amp;EDATE($C57,12)))</f>
        <v/>
      </c>
      <c r="F57" s="12" t="str">
        <f>IF($C57="","",0)</f>
        <v/>
      </c>
      <c r="G57" s="12" t="str">
        <f t="shared" si="0"/>
        <v/>
      </c>
      <c r="H57" s="12" t="str">
        <f>IF($C57="","",SUMIFS(取得記録!$E$7:$E$606,取得記録!$B$7:$B$606,$A57,取得記録!$A$7:$A$606,"&gt;="&amp;$C57,取得記録!$A$7:$A$606,"&lt;"&amp;EDATE($C57,12),取得記録!$C$7:$C$606,"&lt;&gt;時間"))</f>
        <v/>
      </c>
      <c r="I57" s="12" t="str">
        <f>IF($C57="","",IF(SUMIFS(取得記録!$E$7:$E$606,取得記録!$B$7:$B$606,$A57,取得記録!$A$7:$A$606,"&gt;="&amp;$C57,取得記録!$A$7:$A$606,"&lt;"&amp;EDATE($C57,12),取得記録!$C$7:$C$606,"時間")&gt;5,"5日超","")&amp;"")</f>
        <v/>
      </c>
      <c r="J57" s="12" t="str">
        <f>IF($C57="","",IF(D57&lt;10,"対象外（10日未満）",IF(H57&gt;=5,"達成",IF(設定!$B$7&gt;=EDATE($C57,12),"未達成","取得中（あと"&amp;(5-H57)&amp;"日）"))))</f>
        <v/>
      </c>
    </row>
    <row r="58" spans="1:10" ht="17.25" x14ac:dyDescent="0.25">
      <c r="A58" s="20" t="str">
        <f>IF(名簿!$A$12="","",名簿!$A$12)</f>
        <v/>
      </c>
      <c r="B58" s="12">
        <v>2</v>
      </c>
      <c r="C58" s="17" t="str">
        <f>IF(OR($A58="",名簿!$B$12=""),"",EDATE(名簿!$B$12,6+12*1))</f>
        <v/>
      </c>
      <c r="D58" s="21" t="str">
        <f>IF($C58="","",IF(AND(名簿!$G$12&lt;&gt;"",名簿!$F$12=$C58),名簿!$G$12,INDEX(GrantTable,2,IF(OR(N(名簿!$C$12)&gt;=5,N(名簿!$D$12)&gt;=30),1,6-MIN(4,MAX(1,N(名簿!$C$12)))))))</f>
        <v/>
      </c>
      <c r="E58" s="12" t="str">
        <f>IF($C58="","",SUMIFS(取得記録!$E$7:$E$606,取得記録!$B$7:$B$606,$A58,取得記録!$A$7:$A$606,"&gt;="&amp;$C58,取得記録!$A$7:$A$606,"&lt;"&amp;EDATE($C58,12)))</f>
        <v/>
      </c>
      <c r="F58" s="12" t="str">
        <f t="shared" ref="F58:F66" si="6">IF($C58="","",N(G57))</f>
        <v/>
      </c>
      <c r="G58" s="12" t="str">
        <f t="shared" si="0"/>
        <v/>
      </c>
      <c r="H58" s="12" t="str">
        <f>IF($C58="","",SUMIFS(取得記録!$E$7:$E$606,取得記録!$B$7:$B$606,$A58,取得記録!$A$7:$A$606,"&gt;="&amp;$C58,取得記録!$A$7:$A$606,"&lt;"&amp;EDATE($C58,12),取得記録!$C$7:$C$606,"&lt;&gt;時間"))</f>
        <v/>
      </c>
      <c r="I58" s="12" t="str">
        <f>IF($C58="","",IF(SUMIFS(取得記録!$E$7:$E$606,取得記録!$B$7:$B$606,$A58,取得記録!$A$7:$A$606,"&gt;="&amp;$C58,取得記録!$A$7:$A$606,"&lt;"&amp;EDATE($C58,12),取得記録!$C$7:$C$606,"時間")&gt;5,"5日超","")&amp;"")</f>
        <v/>
      </c>
      <c r="J58" s="12" t="str">
        <f>IF($C58="","",IF(D58&lt;10,"対象外（10日未満）",IF(H58&gt;=5,"達成",IF(設定!$B$7&gt;=EDATE($C58,12),"未達成","取得中（あと"&amp;(5-H58)&amp;"日）"))))</f>
        <v/>
      </c>
    </row>
    <row r="59" spans="1:10" ht="17.25" x14ac:dyDescent="0.25">
      <c r="A59" s="20" t="str">
        <f>IF(名簿!$A$12="","",名簿!$A$12)</f>
        <v/>
      </c>
      <c r="B59" s="12">
        <v>3</v>
      </c>
      <c r="C59" s="17" t="str">
        <f>IF(OR($A59="",名簿!$B$12=""),"",EDATE(名簿!$B$12,6+12*2))</f>
        <v/>
      </c>
      <c r="D59" s="21" t="str">
        <f>IF($C59="","",IF(AND(名簿!$G$12&lt;&gt;"",名簿!$F$12=$C59),名簿!$G$12,INDEX(GrantTable,3,IF(OR(N(名簿!$C$12)&gt;=5,N(名簿!$D$12)&gt;=30),1,6-MIN(4,MAX(1,N(名簿!$C$12)))))))</f>
        <v/>
      </c>
      <c r="E59" s="12" t="str">
        <f>IF($C59="","",SUMIFS(取得記録!$E$7:$E$606,取得記録!$B$7:$B$606,$A59,取得記録!$A$7:$A$606,"&gt;="&amp;$C59,取得記録!$A$7:$A$606,"&lt;"&amp;EDATE($C59,12)))</f>
        <v/>
      </c>
      <c r="F59" s="12" t="str">
        <f t="shared" si="6"/>
        <v/>
      </c>
      <c r="G59" s="12" t="str">
        <f t="shared" si="0"/>
        <v/>
      </c>
      <c r="H59" s="12" t="str">
        <f>IF($C59="","",SUMIFS(取得記録!$E$7:$E$606,取得記録!$B$7:$B$606,$A59,取得記録!$A$7:$A$606,"&gt;="&amp;$C59,取得記録!$A$7:$A$606,"&lt;"&amp;EDATE($C59,12),取得記録!$C$7:$C$606,"&lt;&gt;時間"))</f>
        <v/>
      </c>
      <c r="I59" s="12" t="str">
        <f>IF($C59="","",IF(SUMIFS(取得記録!$E$7:$E$606,取得記録!$B$7:$B$606,$A59,取得記録!$A$7:$A$606,"&gt;="&amp;$C59,取得記録!$A$7:$A$606,"&lt;"&amp;EDATE($C59,12),取得記録!$C$7:$C$606,"時間")&gt;5,"5日超","")&amp;"")</f>
        <v/>
      </c>
      <c r="J59" s="12" t="str">
        <f>IF($C59="","",IF(D59&lt;10,"対象外（10日未満）",IF(H59&gt;=5,"達成",IF(設定!$B$7&gt;=EDATE($C59,12),"未達成","取得中（あと"&amp;(5-H59)&amp;"日）"))))</f>
        <v/>
      </c>
    </row>
    <row r="60" spans="1:10" ht="17.25" x14ac:dyDescent="0.25">
      <c r="A60" s="20" t="str">
        <f>IF(名簿!$A$12="","",名簿!$A$12)</f>
        <v/>
      </c>
      <c r="B60" s="12">
        <v>4</v>
      </c>
      <c r="C60" s="17" t="str">
        <f>IF(OR($A60="",名簿!$B$12=""),"",EDATE(名簿!$B$12,6+12*3))</f>
        <v/>
      </c>
      <c r="D60" s="21" t="str">
        <f>IF($C60="","",IF(AND(名簿!$G$12&lt;&gt;"",名簿!$F$12=$C60),名簿!$G$12,INDEX(GrantTable,4,IF(OR(N(名簿!$C$12)&gt;=5,N(名簿!$D$12)&gt;=30),1,6-MIN(4,MAX(1,N(名簿!$C$12)))))))</f>
        <v/>
      </c>
      <c r="E60" s="12" t="str">
        <f>IF($C60="","",SUMIFS(取得記録!$E$7:$E$606,取得記録!$B$7:$B$606,$A60,取得記録!$A$7:$A$606,"&gt;="&amp;$C60,取得記録!$A$7:$A$606,"&lt;"&amp;EDATE($C60,12)))</f>
        <v/>
      </c>
      <c r="F60" s="12" t="str">
        <f t="shared" si="6"/>
        <v/>
      </c>
      <c r="G60" s="12" t="str">
        <f t="shared" si="0"/>
        <v/>
      </c>
      <c r="H60" s="12" t="str">
        <f>IF($C60="","",SUMIFS(取得記録!$E$7:$E$606,取得記録!$B$7:$B$606,$A60,取得記録!$A$7:$A$606,"&gt;="&amp;$C60,取得記録!$A$7:$A$606,"&lt;"&amp;EDATE($C60,12),取得記録!$C$7:$C$606,"&lt;&gt;時間"))</f>
        <v/>
      </c>
      <c r="I60" s="12" t="str">
        <f>IF($C60="","",IF(SUMIFS(取得記録!$E$7:$E$606,取得記録!$B$7:$B$606,$A60,取得記録!$A$7:$A$606,"&gt;="&amp;$C60,取得記録!$A$7:$A$606,"&lt;"&amp;EDATE($C60,12),取得記録!$C$7:$C$606,"時間")&gt;5,"5日超","")&amp;"")</f>
        <v/>
      </c>
      <c r="J60" s="12" t="str">
        <f>IF($C60="","",IF(D60&lt;10,"対象外（10日未満）",IF(H60&gt;=5,"達成",IF(設定!$B$7&gt;=EDATE($C60,12),"未達成","取得中（あと"&amp;(5-H60)&amp;"日）"))))</f>
        <v/>
      </c>
    </row>
    <row r="61" spans="1:10" ht="17.25" x14ac:dyDescent="0.25">
      <c r="A61" s="20" t="str">
        <f>IF(名簿!$A$12="","",名簿!$A$12)</f>
        <v/>
      </c>
      <c r="B61" s="12">
        <v>5</v>
      </c>
      <c r="C61" s="17" t="str">
        <f>IF(OR($A61="",名簿!$B$12=""),"",EDATE(名簿!$B$12,6+12*4))</f>
        <v/>
      </c>
      <c r="D61" s="21" t="str">
        <f>IF($C61="","",IF(AND(名簿!$G$12&lt;&gt;"",名簿!$F$12=$C61),名簿!$G$12,INDEX(GrantTable,5,IF(OR(N(名簿!$C$12)&gt;=5,N(名簿!$D$12)&gt;=30),1,6-MIN(4,MAX(1,N(名簿!$C$12)))))))</f>
        <v/>
      </c>
      <c r="E61" s="12" t="str">
        <f>IF($C61="","",SUMIFS(取得記録!$E$7:$E$606,取得記録!$B$7:$B$606,$A61,取得記録!$A$7:$A$606,"&gt;="&amp;$C61,取得記録!$A$7:$A$606,"&lt;"&amp;EDATE($C61,12)))</f>
        <v/>
      </c>
      <c r="F61" s="12" t="str">
        <f t="shared" si="6"/>
        <v/>
      </c>
      <c r="G61" s="12" t="str">
        <f t="shared" si="0"/>
        <v/>
      </c>
      <c r="H61" s="12" t="str">
        <f>IF($C61="","",SUMIFS(取得記録!$E$7:$E$606,取得記録!$B$7:$B$606,$A61,取得記録!$A$7:$A$606,"&gt;="&amp;$C61,取得記録!$A$7:$A$606,"&lt;"&amp;EDATE($C61,12),取得記録!$C$7:$C$606,"&lt;&gt;時間"))</f>
        <v/>
      </c>
      <c r="I61" s="12" t="str">
        <f>IF($C61="","",IF(SUMIFS(取得記録!$E$7:$E$606,取得記録!$B$7:$B$606,$A61,取得記録!$A$7:$A$606,"&gt;="&amp;$C61,取得記録!$A$7:$A$606,"&lt;"&amp;EDATE($C61,12),取得記録!$C$7:$C$606,"時間")&gt;5,"5日超","")&amp;"")</f>
        <v/>
      </c>
      <c r="J61" s="12" t="str">
        <f>IF($C61="","",IF(D61&lt;10,"対象外（10日未満）",IF(H61&gt;=5,"達成",IF(設定!$B$7&gt;=EDATE($C61,12),"未達成","取得中（あと"&amp;(5-H61)&amp;"日）"))))</f>
        <v/>
      </c>
    </row>
    <row r="62" spans="1:10" ht="17.25" x14ac:dyDescent="0.25">
      <c r="A62" s="20" t="str">
        <f>IF(名簿!$A$12="","",名簿!$A$12)</f>
        <v/>
      </c>
      <c r="B62" s="12">
        <v>6</v>
      </c>
      <c r="C62" s="17" t="str">
        <f>IF(OR($A62="",名簿!$B$12=""),"",EDATE(名簿!$B$12,6+12*5))</f>
        <v/>
      </c>
      <c r="D62" s="21" t="str">
        <f>IF($C62="","",IF(AND(名簿!$G$12&lt;&gt;"",名簿!$F$12=$C62),名簿!$G$12,INDEX(GrantTable,6,IF(OR(N(名簿!$C$12)&gt;=5,N(名簿!$D$12)&gt;=30),1,6-MIN(4,MAX(1,N(名簿!$C$12)))))))</f>
        <v/>
      </c>
      <c r="E62" s="12" t="str">
        <f>IF($C62="","",SUMIFS(取得記録!$E$7:$E$606,取得記録!$B$7:$B$606,$A62,取得記録!$A$7:$A$606,"&gt;="&amp;$C62,取得記録!$A$7:$A$606,"&lt;"&amp;EDATE($C62,12)))</f>
        <v/>
      </c>
      <c r="F62" s="12" t="str">
        <f t="shared" si="6"/>
        <v/>
      </c>
      <c r="G62" s="12" t="str">
        <f t="shared" si="0"/>
        <v/>
      </c>
      <c r="H62" s="12" t="str">
        <f>IF($C62="","",SUMIFS(取得記録!$E$7:$E$606,取得記録!$B$7:$B$606,$A62,取得記録!$A$7:$A$606,"&gt;="&amp;$C62,取得記録!$A$7:$A$606,"&lt;"&amp;EDATE($C62,12),取得記録!$C$7:$C$606,"&lt;&gt;時間"))</f>
        <v/>
      </c>
      <c r="I62" s="12" t="str">
        <f>IF($C62="","",IF(SUMIFS(取得記録!$E$7:$E$606,取得記録!$B$7:$B$606,$A62,取得記録!$A$7:$A$606,"&gt;="&amp;$C62,取得記録!$A$7:$A$606,"&lt;"&amp;EDATE($C62,12),取得記録!$C$7:$C$606,"時間")&gt;5,"5日超","")&amp;"")</f>
        <v/>
      </c>
      <c r="J62" s="12" t="str">
        <f>IF($C62="","",IF(D62&lt;10,"対象外（10日未満）",IF(H62&gt;=5,"達成",IF(設定!$B$7&gt;=EDATE($C62,12),"未達成","取得中（あと"&amp;(5-H62)&amp;"日）"))))</f>
        <v/>
      </c>
    </row>
    <row r="63" spans="1:10" ht="17.25" x14ac:dyDescent="0.25">
      <c r="A63" s="20" t="str">
        <f>IF(名簿!$A$12="","",名簿!$A$12)</f>
        <v/>
      </c>
      <c r="B63" s="12">
        <v>7</v>
      </c>
      <c r="C63" s="17" t="str">
        <f>IF(OR($A63="",名簿!$B$12=""),"",EDATE(名簿!$B$12,6+12*6))</f>
        <v/>
      </c>
      <c r="D63" s="21" t="str">
        <f>IF($C63="","",IF(AND(名簿!$G$12&lt;&gt;"",名簿!$F$12=$C63),名簿!$G$12,INDEX(GrantTable,7,IF(OR(N(名簿!$C$12)&gt;=5,N(名簿!$D$12)&gt;=30),1,6-MIN(4,MAX(1,N(名簿!$C$12)))))))</f>
        <v/>
      </c>
      <c r="E63" s="12" t="str">
        <f>IF($C63="","",SUMIFS(取得記録!$E$7:$E$606,取得記録!$B$7:$B$606,$A63,取得記録!$A$7:$A$606,"&gt;="&amp;$C63,取得記録!$A$7:$A$606,"&lt;"&amp;EDATE($C63,12)))</f>
        <v/>
      </c>
      <c r="F63" s="12" t="str">
        <f t="shared" si="6"/>
        <v/>
      </c>
      <c r="G63" s="12" t="str">
        <f t="shared" si="0"/>
        <v/>
      </c>
      <c r="H63" s="12" t="str">
        <f>IF($C63="","",SUMIFS(取得記録!$E$7:$E$606,取得記録!$B$7:$B$606,$A63,取得記録!$A$7:$A$606,"&gt;="&amp;$C63,取得記録!$A$7:$A$606,"&lt;"&amp;EDATE($C63,12),取得記録!$C$7:$C$606,"&lt;&gt;時間"))</f>
        <v/>
      </c>
      <c r="I63" s="12" t="str">
        <f>IF($C63="","",IF(SUMIFS(取得記録!$E$7:$E$606,取得記録!$B$7:$B$606,$A63,取得記録!$A$7:$A$606,"&gt;="&amp;$C63,取得記録!$A$7:$A$606,"&lt;"&amp;EDATE($C63,12),取得記録!$C$7:$C$606,"時間")&gt;5,"5日超","")&amp;"")</f>
        <v/>
      </c>
      <c r="J63" s="12" t="str">
        <f>IF($C63="","",IF(D63&lt;10,"対象外（10日未満）",IF(H63&gt;=5,"達成",IF(設定!$B$7&gt;=EDATE($C63,12),"未達成","取得中（あと"&amp;(5-H63)&amp;"日）"))))</f>
        <v/>
      </c>
    </row>
    <row r="64" spans="1:10" ht="17.25" x14ac:dyDescent="0.25">
      <c r="A64" s="20" t="str">
        <f>IF(名簿!$A$12="","",名簿!$A$12)</f>
        <v/>
      </c>
      <c r="B64" s="12">
        <v>8</v>
      </c>
      <c r="C64" s="17" t="str">
        <f>IF(OR($A64="",名簿!$B$12=""),"",EDATE(名簿!$B$12,6+12*7))</f>
        <v/>
      </c>
      <c r="D64" s="21" t="str">
        <f>IF($C64="","",IF(AND(名簿!$G$12&lt;&gt;"",名簿!$F$12=$C64),名簿!$G$12,INDEX(GrantTable,7,IF(OR(N(名簿!$C$12)&gt;=5,N(名簿!$D$12)&gt;=30),1,6-MIN(4,MAX(1,N(名簿!$C$12)))))))</f>
        <v/>
      </c>
      <c r="E64" s="12" t="str">
        <f>IF($C64="","",SUMIFS(取得記録!$E$7:$E$606,取得記録!$B$7:$B$606,$A64,取得記録!$A$7:$A$606,"&gt;="&amp;$C64,取得記録!$A$7:$A$606,"&lt;"&amp;EDATE($C64,12)))</f>
        <v/>
      </c>
      <c r="F64" s="12" t="str">
        <f t="shared" si="6"/>
        <v/>
      </c>
      <c r="G64" s="12" t="str">
        <f t="shared" si="0"/>
        <v/>
      </c>
      <c r="H64" s="12" t="str">
        <f>IF($C64="","",SUMIFS(取得記録!$E$7:$E$606,取得記録!$B$7:$B$606,$A64,取得記録!$A$7:$A$606,"&gt;="&amp;$C64,取得記録!$A$7:$A$606,"&lt;"&amp;EDATE($C64,12),取得記録!$C$7:$C$606,"&lt;&gt;時間"))</f>
        <v/>
      </c>
      <c r="I64" s="12" t="str">
        <f>IF($C64="","",IF(SUMIFS(取得記録!$E$7:$E$606,取得記録!$B$7:$B$606,$A64,取得記録!$A$7:$A$606,"&gt;="&amp;$C64,取得記録!$A$7:$A$606,"&lt;"&amp;EDATE($C64,12),取得記録!$C$7:$C$606,"時間")&gt;5,"5日超","")&amp;"")</f>
        <v/>
      </c>
      <c r="J64" s="12" t="str">
        <f>IF($C64="","",IF(D64&lt;10,"対象外（10日未満）",IF(H64&gt;=5,"達成",IF(設定!$B$7&gt;=EDATE($C64,12),"未達成","取得中（あと"&amp;(5-H64)&amp;"日）"))))</f>
        <v/>
      </c>
    </row>
    <row r="65" spans="1:10" ht="17.25" x14ac:dyDescent="0.25">
      <c r="A65" s="20" t="str">
        <f>IF(名簿!$A$12="","",名簿!$A$12)</f>
        <v/>
      </c>
      <c r="B65" s="12">
        <v>9</v>
      </c>
      <c r="C65" s="17" t="str">
        <f>IF(OR($A65="",名簿!$B$12=""),"",EDATE(名簿!$B$12,6+12*8))</f>
        <v/>
      </c>
      <c r="D65" s="21" t="str">
        <f>IF($C65="","",IF(AND(名簿!$G$12&lt;&gt;"",名簿!$F$12=$C65),名簿!$G$12,INDEX(GrantTable,7,IF(OR(N(名簿!$C$12)&gt;=5,N(名簿!$D$12)&gt;=30),1,6-MIN(4,MAX(1,N(名簿!$C$12)))))))</f>
        <v/>
      </c>
      <c r="E65" s="12" t="str">
        <f>IF($C65="","",SUMIFS(取得記録!$E$7:$E$606,取得記録!$B$7:$B$606,$A65,取得記録!$A$7:$A$606,"&gt;="&amp;$C65,取得記録!$A$7:$A$606,"&lt;"&amp;EDATE($C65,12)))</f>
        <v/>
      </c>
      <c r="F65" s="12" t="str">
        <f t="shared" si="6"/>
        <v/>
      </c>
      <c r="G65" s="12" t="str">
        <f t="shared" si="0"/>
        <v/>
      </c>
      <c r="H65" s="12" t="str">
        <f>IF($C65="","",SUMIFS(取得記録!$E$7:$E$606,取得記録!$B$7:$B$606,$A65,取得記録!$A$7:$A$606,"&gt;="&amp;$C65,取得記録!$A$7:$A$606,"&lt;"&amp;EDATE($C65,12),取得記録!$C$7:$C$606,"&lt;&gt;時間"))</f>
        <v/>
      </c>
      <c r="I65" s="12" t="str">
        <f>IF($C65="","",IF(SUMIFS(取得記録!$E$7:$E$606,取得記録!$B$7:$B$606,$A65,取得記録!$A$7:$A$606,"&gt;="&amp;$C65,取得記録!$A$7:$A$606,"&lt;"&amp;EDATE($C65,12),取得記録!$C$7:$C$606,"時間")&gt;5,"5日超","")&amp;"")</f>
        <v/>
      </c>
      <c r="J65" s="12" t="str">
        <f>IF($C65="","",IF(D65&lt;10,"対象外（10日未満）",IF(H65&gt;=5,"達成",IF(設定!$B$7&gt;=EDATE($C65,12),"未達成","取得中（あと"&amp;(5-H65)&amp;"日）"))))</f>
        <v/>
      </c>
    </row>
    <row r="66" spans="1:10" ht="17.25" x14ac:dyDescent="0.25">
      <c r="A66" s="20" t="str">
        <f>IF(名簿!$A$12="","",名簿!$A$12)</f>
        <v/>
      </c>
      <c r="B66" s="12">
        <v>10</v>
      </c>
      <c r="C66" s="17" t="str">
        <f>IF(OR($A66="",名簿!$B$12=""),"",EDATE(名簿!$B$12,6+12*9))</f>
        <v/>
      </c>
      <c r="D66" s="21" t="str">
        <f>IF($C66="","",IF(AND(名簿!$G$12&lt;&gt;"",名簿!$F$12=$C66),名簿!$G$12,INDEX(GrantTable,7,IF(OR(N(名簿!$C$12)&gt;=5,N(名簿!$D$12)&gt;=30),1,6-MIN(4,MAX(1,N(名簿!$C$12)))))))</f>
        <v/>
      </c>
      <c r="E66" s="12" t="str">
        <f>IF($C66="","",SUMIFS(取得記録!$E$7:$E$606,取得記録!$B$7:$B$606,$A66,取得記録!$A$7:$A$606,"&gt;="&amp;$C66,取得記録!$A$7:$A$606,"&lt;"&amp;EDATE($C66,12)))</f>
        <v/>
      </c>
      <c r="F66" s="12" t="str">
        <f t="shared" si="6"/>
        <v/>
      </c>
      <c r="G66" s="12" t="str">
        <f t="shared" si="0"/>
        <v/>
      </c>
      <c r="H66" s="12" t="str">
        <f>IF($C66="","",SUMIFS(取得記録!$E$7:$E$606,取得記録!$B$7:$B$606,$A66,取得記録!$A$7:$A$606,"&gt;="&amp;$C66,取得記録!$A$7:$A$606,"&lt;"&amp;EDATE($C66,12),取得記録!$C$7:$C$606,"&lt;&gt;時間"))</f>
        <v/>
      </c>
      <c r="I66" s="12" t="str">
        <f>IF($C66="","",IF(SUMIFS(取得記録!$E$7:$E$606,取得記録!$B$7:$B$606,$A66,取得記録!$A$7:$A$606,"&gt;="&amp;$C66,取得記録!$A$7:$A$606,"&lt;"&amp;EDATE($C66,12),取得記録!$C$7:$C$606,"時間")&gt;5,"5日超","")&amp;"")</f>
        <v/>
      </c>
      <c r="J66" s="12" t="str">
        <f>IF($C66="","",IF(D66&lt;10,"対象外（10日未満）",IF(H66&gt;=5,"達成",IF(設定!$B$7&gt;=EDATE($C66,12),"未達成","取得中（あと"&amp;(5-H66)&amp;"日）"))))</f>
        <v/>
      </c>
    </row>
    <row r="67" spans="1:10" ht="17.25" x14ac:dyDescent="0.25">
      <c r="A67" s="20" t="str">
        <f>IF(名簿!$A$13="","",名簿!$A$13)</f>
        <v/>
      </c>
      <c r="B67" s="12">
        <v>1</v>
      </c>
      <c r="C67" s="17" t="str">
        <f>IF(OR($A67="",名簿!$B$13=""),"",EDATE(名簿!$B$13,6+12*0))</f>
        <v/>
      </c>
      <c r="D67" s="21" t="str">
        <f>IF($C67="","",IF(AND(名簿!$G$13&lt;&gt;"",名簿!$F$13=$C67),名簿!$G$13,INDEX(GrantTable,1,IF(OR(N(名簿!$C$13)&gt;=5,N(名簿!$D$13)&gt;=30),1,6-MIN(4,MAX(1,N(名簿!$C$13)))))))</f>
        <v/>
      </c>
      <c r="E67" s="12" t="str">
        <f>IF($C67="","",SUMIFS(取得記録!$E$7:$E$606,取得記録!$B$7:$B$606,$A67,取得記録!$A$7:$A$606,"&gt;="&amp;$C67,取得記録!$A$7:$A$606,"&lt;"&amp;EDATE($C67,12)))</f>
        <v/>
      </c>
      <c r="F67" s="12" t="str">
        <f>IF($C67="","",0)</f>
        <v/>
      </c>
      <c r="G67" s="12" t="str">
        <f t="shared" si="0"/>
        <v/>
      </c>
      <c r="H67" s="12" t="str">
        <f>IF($C67="","",SUMIFS(取得記録!$E$7:$E$606,取得記録!$B$7:$B$606,$A67,取得記録!$A$7:$A$606,"&gt;="&amp;$C67,取得記録!$A$7:$A$606,"&lt;"&amp;EDATE($C67,12),取得記録!$C$7:$C$606,"&lt;&gt;時間"))</f>
        <v/>
      </c>
      <c r="I67" s="12" t="str">
        <f>IF($C67="","",IF(SUMIFS(取得記録!$E$7:$E$606,取得記録!$B$7:$B$606,$A67,取得記録!$A$7:$A$606,"&gt;="&amp;$C67,取得記録!$A$7:$A$606,"&lt;"&amp;EDATE($C67,12),取得記録!$C$7:$C$606,"時間")&gt;5,"5日超","")&amp;"")</f>
        <v/>
      </c>
      <c r="J67" s="12" t="str">
        <f>IF($C67="","",IF(D67&lt;10,"対象外（10日未満）",IF(H67&gt;=5,"達成",IF(設定!$B$7&gt;=EDATE($C67,12),"未達成","取得中（あと"&amp;(5-H67)&amp;"日）"))))</f>
        <v/>
      </c>
    </row>
    <row r="68" spans="1:10" ht="17.25" x14ac:dyDescent="0.25">
      <c r="A68" s="20" t="str">
        <f>IF(名簿!$A$13="","",名簿!$A$13)</f>
        <v/>
      </c>
      <c r="B68" s="12">
        <v>2</v>
      </c>
      <c r="C68" s="17" t="str">
        <f>IF(OR($A68="",名簿!$B$13=""),"",EDATE(名簿!$B$13,6+12*1))</f>
        <v/>
      </c>
      <c r="D68" s="21" t="str">
        <f>IF($C68="","",IF(AND(名簿!$G$13&lt;&gt;"",名簿!$F$13=$C68),名簿!$G$13,INDEX(GrantTable,2,IF(OR(N(名簿!$C$13)&gt;=5,N(名簿!$D$13)&gt;=30),1,6-MIN(4,MAX(1,N(名簿!$C$13)))))))</f>
        <v/>
      </c>
      <c r="E68" s="12" t="str">
        <f>IF($C68="","",SUMIFS(取得記録!$E$7:$E$606,取得記録!$B$7:$B$606,$A68,取得記録!$A$7:$A$606,"&gt;="&amp;$C68,取得記録!$A$7:$A$606,"&lt;"&amp;EDATE($C68,12)))</f>
        <v/>
      </c>
      <c r="F68" s="12" t="str">
        <f t="shared" ref="F68:F76" si="7">IF($C68="","",N(G67))</f>
        <v/>
      </c>
      <c r="G68" s="12" t="str">
        <f t="shared" si="0"/>
        <v/>
      </c>
      <c r="H68" s="12" t="str">
        <f>IF($C68="","",SUMIFS(取得記録!$E$7:$E$606,取得記録!$B$7:$B$606,$A68,取得記録!$A$7:$A$606,"&gt;="&amp;$C68,取得記録!$A$7:$A$606,"&lt;"&amp;EDATE($C68,12),取得記録!$C$7:$C$606,"&lt;&gt;時間"))</f>
        <v/>
      </c>
      <c r="I68" s="12" t="str">
        <f>IF($C68="","",IF(SUMIFS(取得記録!$E$7:$E$606,取得記録!$B$7:$B$606,$A68,取得記録!$A$7:$A$606,"&gt;="&amp;$C68,取得記録!$A$7:$A$606,"&lt;"&amp;EDATE($C68,12),取得記録!$C$7:$C$606,"時間")&gt;5,"5日超","")&amp;"")</f>
        <v/>
      </c>
      <c r="J68" s="12" t="str">
        <f>IF($C68="","",IF(D68&lt;10,"対象外（10日未満）",IF(H68&gt;=5,"達成",IF(設定!$B$7&gt;=EDATE($C68,12),"未達成","取得中（あと"&amp;(5-H68)&amp;"日）"))))</f>
        <v/>
      </c>
    </row>
    <row r="69" spans="1:10" ht="17.25" x14ac:dyDescent="0.25">
      <c r="A69" s="20" t="str">
        <f>IF(名簿!$A$13="","",名簿!$A$13)</f>
        <v/>
      </c>
      <c r="B69" s="12">
        <v>3</v>
      </c>
      <c r="C69" s="17" t="str">
        <f>IF(OR($A69="",名簿!$B$13=""),"",EDATE(名簿!$B$13,6+12*2))</f>
        <v/>
      </c>
      <c r="D69" s="21" t="str">
        <f>IF($C69="","",IF(AND(名簿!$G$13&lt;&gt;"",名簿!$F$13=$C69),名簿!$G$13,INDEX(GrantTable,3,IF(OR(N(名簿!$C$13)&gt;=5,N(名簿!$D$13)&gt;=30),1,6-MIN(4,MAX(1,N(名簿!$C$13)))))))</f>
        <v/>
      </c>
      <c r="E69" s="12" t="str">
        <f>IF($C69="","",SUMIFS(取得記録!$E$7:$E$606,取得記録!$B$7:$B$606,$A69,取得記録!$A$7:$A$606,"&gt;="&amp;$C69,取得記録!$A$7:$A$606,"&lt;"&amp;EDATE($C69,12)))</f>
        <v/>
      </c>
      <c r="F69" s="12" t="str">
        <f t="shared" si="7"/>
        <v/>
      </c>
      <c r="G69" s="12" t="str">
        <f t="shared" si="0"/>
        <v/>
      </c>
      <c r="H69" s="12" t="str">
        <f>IF($C69="","",SUMIFS(取得記録!$E$7:$E$606,取得記録!$B$7:$B$606,$A69,取得記録!$A$7:$A$606,"&gt;="&amp;$C69,取得記録!$A$7:$A$606,"&lt;"&amp;EDATE($C69,12),取得記録!$C$7:$C$606,"&lt;&gt;時間"))</f>
        <v/>
      </c>
      <c r="I69" s="12" t="str">
        <f>IF($C69="","",IF(SUMIFS(取得記録!$E$7:$E$606,取得記録!$B$7:$B$606,$A69,取得記録!$A$7:$A$606,"&gt;="&amp;$C69,取得記録!$A$7:$A$606,"&lt;"&amp;EDATE($C69,12),取得記録!$C$7:$C$606,"時間")&gt;5,"5日超","")&amp;"")</f>
        <v/>
      </c>
      <c r="J69" s="12" t="str">
        <f>IF($C69="","",IF(D69&lt;10,"対象外（10日未満）",IF(H69&gt;=5,"達成",IF(設定!$B$7&gt;=EDATE($C69,12),"未達成","取得中（あと"&amp;(5-H69)&amp;"日）"))))</f>
        <v/>
      </c>
    </row>
    <row r="70" spans="1:10" ht="17.25" x14ac:dyDescent="0.25">
      <c r="A70" s="20" t="str">
        <f>IF(名簿!$A$13="","",名簿!$A$13)</f>
        <v/>
      </c>
      <c r="B70" s="12">
        <v>4</v>
      </c>
      <c r="C70" s="17" t="str">
        <f>IF(OR($A70="",名簿!$B$13=""),"",EDATE(名簿!$B$13,6+12*3))</f>
        <v/>
      </c>
      <c r="D70" s="21" t="str">
        <f>IF($C70="","",IF(AND(名簿!$G$13&lt;&gt;"",名簿!$F$13=$C70),名簿!$G$13,INDEX(GrantTable,4,IF(OR(N(名簿!$C$13)&gt;=5,N(名簿!$D$13)&gt;=30),1,6-MIN(4,MAX(1,N(名簿!$C$13)))))))</f>
        <v/>
      </c>
      <c r="E70" s="12" t="str">
        <f>IF($C70="","",SUMIFS(取得記録!$E$7:$E$606,取得記録!$B$7:$B$606,$A70,取得記録!$A$7:$A$606,"&gt;="&amp;$C70,取得記録!$A$7:$A$606,"&lt;"&amp;EDATE($C70,12)))</f>
        <v/>
      </c>
      <c r="F70" s="12" t="str">
        <f t="shared" si="7"/>
        <v/>
      </c>
      <c r="G70" s="12" t="str">
        <f t="shared" si="0"/>
        <v/>
      </c>
      <c r="H70" s="12" t="str">
        <f>IF($C70="","",SUMIFS(取得記録!$E$7:$E$606,取得記録!$B$7:$B$606,$A70,取得記録!$A$7:$A$606,"&gt;="&amp;$C70,取得記録!$A$7:$A$606,"&lt;"&amp;EDATE($C70,12),取得記録!$C$7:$C$606,"&lt;&gt;時間"))</f>
        <v/>
      </c>
      <c r="I70" s="12" t="str">
        <f>IF($C70="","",IF(SUMIFS(取得記録!$E$7:$E$606,取得記録!$B$7:$B$606,$A70,取得記録!$A$7:$A$606,"&gt;="&amp;$C70,取得記録!$A$7:$A$606,"&lt;"&amp;EDATE($C70,12),取得記録!$C$7:$C$606,"時間")&gt;5,"5日超","")&amp;"")</f>
        <v/>
      </c>
      <c r="J70" s="12" t="str">
        <f>IF($C70="","",IF(D70&lt;10,"対象外（10日未満）",IF(H70&gt;=5,"達成",IF(設定!$B$7&gt;=EDATE($C70,12),"未達成","取得中（あと"&amp;(5-H70)&amp;"日）"))))</f>
        <v/>
      </c>
    </row>
    <row r="71" spans="1:10" ht="17.25" x14ac:dyDescent="0.25">
      <c r="A71" s="20" t="str">
        <f>IF(名簿!$A$13="","",名簿!$A$13)</f>
        <v/>
      </c>
      <c r="B71" s="12">
        <v>5</v>
      </c>
      <c r="C71" s="17" t="str">
        <f>IF(OR($A71="",名簿!$B$13=""),"",EDATE(名簿!$B$13,6+12*4))</f>
        <v/>
      </c>
      <c r="D71" s="21" t="str">
        <f>IF($C71="","",IF(AND(名簿!$G$13&lt;&gt;"",名簿!$F$13=$C71),名簿!$G$13,INDEX(GrantTable,5,IF(OR(N(名簿!$C$13)&gt;=5,N(名簿!$D$13)&gt;=30),1,6-MIN(4,MAX(1,N(名簿!$C$13)))))))</f>
        <v/>
      </c>
      <c r="E71" s="12" t="str">
        <f>IF($C71="","",SUMIFS(取得記録!$E$7:$E$606,取得記録!$B$7:$B$606,$A71,取得記録!$A$7:$A$606,"&gt;="&amp;$C71,取得記録!$A$7:$A$606,"&lt;"&amp;EDATE($C71,12)))</f>
        <v/>
      </c>
      <c r="F71" s="12" t="str">
        <f t="shared" si="7"/>
        <v/>
      </c>
      <c r="G71" s="12" t="str">
        <f t="shared" ref="G71:G134" si="8">IF($C71="","",MAX(0,D71-MAX(0,E71-F71)))</f>
        <v/>
      </c>
      <c r="H71" s="12" t="str">
        <f>IF($C71="","",SUMIFS(取得記録!$E$7:$E$606,取得記録!$B$7:$B$606,$A71,取得記録!$A$7:$A$606,"&gt;="&amp;$C71,取得記録!$A$7:$A$606,"&lt;"&amp;EDATE($C71,12),取得記録!$C$7:$C$606,"&lt;&gt;時間"))</f>
        <v/>
      </c>
      <c r="I71" s="12" t="str">
        <f>IF($C71="","",IF(SUMIFS(取得記録!$E$7:$E$606,取得記録!$B$7:$B$606,$A71,取得記録!$A$7:$A$606,"&gt;="&amp;$C71,取得記録!$A$7:$A$606,"&lt;"&amp;EDATE($C71,12),取得記録!$C$7:$C$606,"時間")&gt;5,"5日超","")&amp;"")</f>
        <v/>
      </c>
      <c r="J71" s="12" t="str">
        <f>IF($C71="","",IF(D71&lt;10,"対象外（10日未満）",IF(H71&gt;=5,"達成",IF(設定!$B$7&gt;=EDATE($C71,12),"未達成","取得中（あと"&amp;(5-H71)&amp;"日）"))))</f>
        <v/>
      </c>
    </row>
    <row r="72" spans="1:10" ht="17.25" x14ac:dyDescent="0.25">
      <c r="A72" s="20" t="str">
        <f>IF(名簿!$A$13="","",名簿!$A$13)</f>
        <v/>
      </c>
      <c r="B72" s="12">
        <v>6</v>
      </c>
      <c r="C72" s="17" t="str">
        <f>IF(OR($A72="",名簿!$B$13=""),"",EDATE(名簿!$B$13,6+12*5))</f>
        <v/>
      </c>
      <c r="D72" s="21" t="str">
        <f>IF($C72="","",IF(AND(名簿!$G$13&lt;&gt;"",名簿!$F$13=$C72),名簿!$G$13,INDEX(GrantTable,6,IF(OR(N(名簿!$C$13)&gt;=5,N(名簿!$D$13)&gt;=30),1,6-MIN(4,MAX(1,N(名簿!$C$13)))))))</f>
        <v/>
      </c>
      <c r="E72" s="12" t="str">
        <f>IF($C72="","",SUMIFS(取得記録!$E$7:$E$606,取得記録!$B$7:$B$606,$A72,取得記録!$A$7:$A$606,"&gt;="&amp;$C72,取得記録!$A$7:$A$606,"&lt;"&amp;EDATE($C72,12)))</f>
        <v/>
      </c>
      <c r="F72" s="12" t="str">
        <f t="shared" si="7"/>
        <v/>
      </c>
      <c r="G72" s="12" t="str">
        <f t="shared" si="8"/>
        <v/>
      </c>
      <c r="H72" s="12" t="str">
        <f>IF($C72="","",SUMIFS(取得記録!$E$7:$E$606,取得記録!$B$7:$B$606,$A72,取得記録!$A$7:$A$606,"&gt;="&amp;$C72,取得記録!$A$7:$A$606,"&lt;"&amp;EDATE($C72,12),取得記録!$C$7:$C$606,"&lt;&gt;時間"))</f>
        <v/>
      </c>
      <c r="I72" s="12" t="str">
        <f>IF($C72="","",IF(SUMIFS(取得記録!$E$7:$E$606,取得記録!$B$7:$B$606,$A72,取得記録!$A$7:$A$606,"&gt;="&amp;$C72,取得記録!$A$7:$A$606,"&lt;"&amp;EDATE($C72,12),取得記録!$C$7:$C$606,"時間")&gt;5,"5日超","")&amp;"")</f>
        <v/>
      </c>
      <c r="J72" s="12" t="str">
        <f>IF($C72="","",IF(D72&lt;10,"対象外（10日未満）",IF(H72&gt;=5,"達成",IF(設定!$B$7&gt;=EDATE($C72,12),"未達成","取得中（あと"&amp;(5-H72)&amp;"日）"))))</f>
        <v/>
      </c>
    </row>
    <row r="73" spans="1:10" ht="17.25" x14ac:dyDescent="0.25">
      <c r="A73" s="20" t="str">
        <f>IF(名簿!$A$13="","",名簿!$A$13)</f>
        <v/>
      </c>
      <c r="B73" s="12">
        <v>7</v>
      </c>
      <c r="C73" s="17" t="str">
        <f>IF(OR($A73="",名簿!$B$13=""),"",EDATE(名簿!$B$13,6+12*6))</f>
        <v/>
      </c>
      <c r="D73" s="21" t="str">
        <f>IF($C73="","",IF(AND(名簿!$G$13&lt;&gt;"",名簿!$F$13=$C73),名簿!$G$13,INDEX(GrantTable,7,IF(OR(N(名簿!$C$13)&gt;=5,N(名簿!$D$13)&gt;=30),1,6-MIN(4,MAX(1,N(名簿!$C$13)))))))</f>
        <v/>
      </c>
      <c r="E73" s="12" t="str">
        <f>IF($C73="","",SUMIFS(取得記録!$E$7:$E$606,取得記録!$B$7:$B$606,$A73,取得記録!$A$7:$A$606,"&gt;="&amp;$C73,取得記録!$A$7:$A$606,"&lt;"&amp;EDATE($C73,12)))</f>
        <v/>
      </c>
      <c r="F73" s="12" t="str">
        <f t="shared" si="7"/>
        <v/>
      </c>
      <c r="G73" s="12" t="str">
        <f t="shared" si="8"/>
        <v/>
      </c>
      <c r="H73" s="12" t="str">
        <f>IF($C73="","",SUMIFS(取得記録!$E$7:$E$606,取得記録!$B$7:$B$606,$A73,取得記録!$A$7:$A$606,"&gt;="&amp;$C73,取得記録!$A$7:$A$606,"&lt;"&amp;EDATE($C73,12),取得記録!$C$7:$C$606,"&lt;&gt;時間"))</f>
        <v/>
      </c>
      <c r="I73" s="12" t="str">
        <f>IF($C73="","",IF(SUMIFS(取得記録!$E$7:$E$606,取得記録!$B$7:$B$606,$A73,取得記録!$A$7:$A$606,"&gt;="&amp;$C73,取得記録!$A$7:$A$606,"&lt;"&amp;EDATE($C73,12),取得記録!$C$7:$C$606,"時間")&gt;5,"5日超","")&amp;"")</f>
        <v/>
      </c>
      <c r="J73" s="12" t="str">
        <f>IF($C73="","",IF(D73&lt;10,"対象外（10日未満）",IF(H73&gt;=5,"達成",IF(設定!$B$7&gt;=EDATE($C73,12),"未達成","取得中（あと"&amp;(5-H73)&amp;"日）"))))</f>
        <v/>
      </c>
    </row>
    <row r="74" spans="1:10" ht="17.25" x14ac:dyDescent="0.25">
      <c r="A74" s="20" t="str">
        <f>IF(名簿!$A$13="","",名簿!$A$13)</f>
        <v/>
      </c>
      <c r="B74" s="12">
        <v>8</v>
      </c>
      <c r="C74" s="17" t="str">
        <f>IF(OR($A74="",名簿!$B$13=""),"",EDATE(名簿!$B$13,6+12*7))</f>
        <v/>
      </c>
      <c r="D74" s="21" t="str">
        <f>IF($C74="","",IF(AND(名簿!$G$13&lt;&gt;"",名簿!$F$13=$C74),名簿!$G$13,INDEX(GrantTable,7,IF(OR(N(名簿!$C$13)&gt;=5,N(名簿!$D$13)&gt;=30),1,6-MIN(4,MAX(1,N(名簿!$C$13)))))))</f>
        <v/>
      </c>
      <c r="E74" s="12" t="str">
        <f>IF($C74="","",SUMIFS(取得記録!$E$7:$E$606,取得記録!$B$7:$B$606,$A74,取得記録!$A$7:$A$606,"&gt;="&amp;$C74,取得記録!$A$7:$A$606,"&lt;"&amp;EDATE($C74,12)))</f>
        <v/>
      </c>
      <c r="F74" s="12" t="str">
        <f t="shared" si="7"/>
        <v/>
      </c>
      <c r="G74" s="12" t="str">
        <f t="shared" si="8"/>
        <v/>
      </c>
      <c r="H74" s="12" t="str">
        <f>IF($C74="","",SUMIFS(取得記録!$E$7:$E$606,取得記録!$B$7:$B$606,$A74,取得記録!$A$7:$A$606,"&gt;="&amp;$C74,取得記録!$A$7:$A$606,"&lt;"&amp;EDATE($C74,12),取得記録!$C$7:$C$606,"&lt;&gt;時間"))</f>
        <v/>
      </c>
      <c r="I74" s="12" t="str">
        <f>IF($C74="","",IF(SUMIFS(取得記録!$E$7:$E$606,取得記録!$B$7:$B$606,$A74,取得記録!$A$7:$A$606,"&gt;="&amp;$C74,取得記録!$A$7:$A$606,"&lt;"&amp;EDATE($C74,12),取得記録!$C$7:$C$606,"時間")&gt;5,"5日超","")&amp;"")</f>
        <v/>
      </c>
      <c r="J74" s="12" t="str">
        <f>IF($C74="","",IF(D74&lt;10,"対象外（10日未満）",IF(H74&gt;=5,"達成",IF(設定!$B$7&gt;=EDATE($C74,12),"未達成","取得中（あと"&amp;(5-H74)&amp;"日）"))))</f>
        <v/>
      </c>
    </row>
    <row r="75" spans="1:10" ht="17.25" x14ac:dyDescent="0.25">
      <c r="A75" s="20" t="str">
        <f>IF(名簿!$A$13="","",名簿!$A$13)</f>
        <v/>
      </c>
      <c r="B75" s="12">
        <v>9</v>
      </c>
      <c r="C75" s="17" t="str">
        <f>IF(OR($A75="",名簿!$B$13=""),"",EDATE(名簿!$B$13,6+12*8))</f>
        <v/>
      </c>
      <c r="D75" s="21" t="str">
        <f>IF($C75="","",IF(AND(名簿!$G$13&lt;&gt;"",名簿!$F$13=$C75),名簿!$G$13,INDEX(GrantTable,7,IF(OR(N(名簿!$C$13)&gt;=5,N(名簿!$D$13)&gt;=30),1,6-MIN(4,MAX(1,N(名簿!$C$13)))))))</f>
        <v/>
      </c>
      <c r="E75" s="12" t="str">
        <f>IF($C75="","",SUMIFS(取得記録!$E$7:$E$606,取得記録!$B$7:$B$606,$A75,取得記録!$A$7:$A$606,"&gt;="&amp;$C75,取得記録!$A$7:$A$606,"&lt;"&amp;EDATE($C75,12)))</f>
        <v/>
      </c>
      <c r="F75" s="12" t="str">
        <f t="shared" si="7"/>
        <v/>
      </c>
      <c r="G75" s="12" t="str">
        <f t="shared" si="8"/>
        <v/>
      </c>
      <c r="H75" s="12" t="str">
        <f>IF($C75="","",SUMIFS(取得記録!$E$7:$E$606,取得記録!$B$7:$B$606,$A75,取得記録!$A$7:$A$606,"&gt;="&amp;$C75,取得記録!$A$7:$A$606,"&lt;"&amp;EDATE($C75,12),取得記録!$C$7:$C$606,"&lt;&gt;時間"))</f>
        <v/>
      </c>
      <c r="I75" s="12" t="str">
        <f>IF($C75="","",IF(SUMIFS(取得記録!$E$7:$E$606,取得記録!$B$7:$B$606,$A75,取得記録!$A$7:$A$606,"&gt;="&amp;$C75,取得記録!$A$7:$A$606,"&lt;"&amp;EDATE($C75,12),取得記録!$C$7:$C$606,"時間")&gt;5,"5日超","")&amp;"")</f>
        <v/>
      </c>
      <c r="J75" s="12" t="str">
        <f>IF($C75="","",IF(D75&lt;10,"対象外（10日未満）",IF(H75&gt;=5,"達成",IF(設定!$B$7&gt;=EDATE($C75,12),"未達成","取得中（あと"&amp;(5-H75)&amp;"日）"))))</f>
        <v/>
      </c>
    </row>
    <row r="76" spans="1:10" ht="17.25" x14ac:dyDescent="0.25">
      <c r="A76" s="20" t="str">
        <f>IF(名簿!$A$13="","",名簿!$A$13)</f>
        <v/>
      </c>
      <c r="B76" s="12">
        <v>10</v>
      </c>
      <c r="C76" s="17" t="str">
        <f>IF(OR($A76="",名簿!$B$13=""),"",EDATE(名簿!$B$13,6+12*9))</f>
        <v/>
      </c>
      <c r="D76" s="21" t="str">
        <f>IF($C76="","",IF(AND(名簿!$G$13&lt;&gt;"",名簿!$F$13=$C76),名簿!$G$13,INDEX(GrantTable,7,IF(OR(N(名簿!$C$13)&gt;=5,N(名簿!$D$13)&gt;=30),1,6-MIN(4,MAX(1,N(名簿!$C$13)))))))</f>
        <v/>
      </c>
      <c r="E76" s="12" t="str">
        <f>IF($C76="","",SUMIFS(取得記録!$E$7:$E$606,取得記録!$B$7:$B$606,$A76,取得記録!$A$7:$A$606,"&gt;="&amp;$C76,取得記録!$A$7:$A$606,"&lt;"&amp;EDATE($C76,12)))</f>
        <v/>
      </c>
      <c r="F76" s="12" t="str">
        <f t="shared" si="7"/>
        <v/>
      </c>
      <c r="G76" s="12" t="str">
        <f t="shared" si="8"/>
        <v/>
      </c>
      <c r="H76" s="12" t="str">
        <f>IF($C76="","",SUMIFS(取得記録!$E$7:$E$606,取得記録!$B$7:$B$606,$A76,取得記録!$A$7:$A$606,"&gt;="&amp;$C76,取得記録!$A$7:$A$606,"&lt;"&amp;EDATE($C76,12),取得記録!$C$7:$C$606,"&lt;&gt;時間"))</f>
        <v/>
      </c>
      <c r="I76" s="12" t="str">
        <f>IF($C76="","",IF(SUMIFS(取得記録!$E$7:$E$606,取得記録!$B$7:$B$606,$A76,取得記録!$A$7:$A$606,"&gt;="&amp;$C76,取得記録!$A$7:$A$606,"&lt;"&amp;EDATE($C76,12),取得記録!$C$7:$C$606,"時間")&gt;5,"5日超","")&amp;"")</f>
        <v/>
      </c>
      <c r="J76" s="12" t="str">
        <f>IF($C76="","",IF(D76&lt;10,"対象外（10日未満）",IF(H76&gt;=5,"達成",IF(設定!$B$7&gt;=EDATE($C76,12),"未達成","取得中（あと"&amp;(5-H76)&amp;"日）"))))</f>
        <v/>
      </c>
    </row>
    <row r="77" spans="1:10" ht="17.25" x14ac:dyDescent="0.25">
      <c r="A77" s="20" t="str">
        <f>IF(名簿!$A$14="","",名簿!$A$14)</f>
        <v/>
      </c>
      <c r="B77" s="12">
        <v>1</v>
      </c>
      <c r="C77" s="17" t="str">
        <f>IF(OR($A77="",名簿!$B$14=""),"",EDATE(名簿!$B$14,6+12*0))</f>
        <v/>
      </c>
      <c r="D77" s="21" t="str">
        <f>IF($C77="","",IF(AND(名簿!$G$14&lt;&gt;"",名簿!$F$14=$C77),名簿!$G$14,INDEX(GrantTable,1,IF(OR(N(名簿!$C$14)&gt;=5,N(名簿!$D$14)&gt;=30),1,6-MIN(4,MAX(1,N(名簿!$C$14)))))))</f>
        <v/>
      </c>
      <c r="E77" s="12" t="str">
        <f>IF($C77="","",SUMIFS(取得記録!$E$7:$E$606,取得記録!$B$7:$B$606,$A77,取得記録!$A$7:$A$606,"&gt;="&amp;$C77,取得記録!$A$7:$A$606,"&lt;"&amp;EDATE($C77,12)))</f>
        <v/>
      </c>
      <c r="F77" s="12" t="str">
        <f>IF($C77="","",0)</f>
        <v/>
      </c>
      <c r="G77" s="12" t="str">
        <f t="shared" si="8"/>
        <v/>
      </c>
      <c r="H77" s="12" t="str">
        <f>IF($C77="","",SUMIFS(取得記録!$E$7:$E$606,取得記録!$B$7:$B$606,$A77,取得記録!$A$7:$A$606,"&gt;="&amp;$C77,取得記録!$A$7:$A$606,"&lt;"&amp;EDATE($C77,12),取得記録!$C$7:$C$606,"&lt;&gt;時間"))</f>
        <v/>
      </c>
      <c r="I77" s="12" t="str">
        <f>IF($C77="","",IF(SUMIFS(取得記録!$E$7:$E$606,取得記録!$B$7:$B$606,$A77,取得記録!$A$7:$A$606,"&gt;="&amp;$C77,取得記録!$A$7:$A$606,"&lt;"&amp;EDATE($C77,12),取得記録!$C$7:$C$606,"時間")&gt;5,"5日超","")&amp;"")</f>
        <v/>
      </c>
      <c r="J77" s="12" t="str">
        <f>IF($C77="","",IF(D77&lt;10,"対象外（10日未満）",IF(H77&gt;=5,"達成",IF(設定!$B$7&gt;=EDATE($C77,12),"未達成","取得中（あと"&amp;(5-H77)&amp;"日）"))))</f>
        <v/>
      </c>
    </row>
    <row r="78" spans="1:10" ht="17.25" x14ac:dyDescent="0.25">
      <c r="A78" s="20" t="str">
        <f>IF(名簿!$A$14="","",名簿!$A$14)</f>
        <v/>
      </c>
      <c r="B78" s="12">
        <v>2</v>
      </c>
      <c r="C78" s="17" t="str">
        <f>IF(OR($A78="",名簿!$B$14=""),"",EDATE(名簿!$B$14,6+12*1))</f>
        <v/>
      </c>
      <c r="D78" s="21" t="str">
        <f>IF($C78="","",IF(AND(名簿!$G$14&lt;&gt;"",名簿!$F$14=$C78),名簿!$G$14,INDEX(GrantTable,2,IF(OR(N(名簿!$C$14)&gt;=5,N(名簿!$D$14)&gt;=30),1,6-MIN(4,MAX(1,N(名簿!$C$14)))))))</f>
        <v/>
      </c>
      <c r="E78" s="12" t="str">
        <f>IF($C78="","",SUMIFS(取得記録!$E$7:$E$606,取得記録!$B$7:$B$606,$A78,取得記録!$A$7:$A$606,"&gt;="&amp;$C78,取得記録!$A$7:$A$606,"&lt;"&amp;EDATE($C78,12)))</f>
        <v/>
      </c>
      <c r="F78" s="12" t="str">
        <f t="shared" ref="F78:F86" si="9">IF($C78="","",N(G77))</f>
        <v/>
      </c>
      <c r="G78" s="12" t="str">
        <f t="shared" si="8"/>
        <v/>
      </c>
      <c r="H78" s="12" t="str">
        <f>IF($C78="","",SUMIFS(取得記録!$E$7:$E$606,取得記録!$B$7:$B$606,$A78,取得記録!$A$7:$A$606,"&gt;="&amp;$C78,取得記録!$A$7:$A$606,"&lt;"&amp;EDATE($C78,12),取得記録!$C$7:$C$606,"&lt;&gt;時間"))</f>
        <v/>
      </c>
      <c r="I78" s="12" t="str">
        <f>IF($C78="","",IF(SUMIFS(取得記録!$E$7:$E$606,取得記録!$B$7:$B$606,$A78,取得記録!$A$7:$A$606,"&gt;="&amp;$C78,取得記録!$A$7:$A$606,"&lt;"&amp;EDATE($C78,12),取得記録!$C$7:$C$606,"時間")&gt;5,"5日超","")&amp;"")</f>
        <v/>
      </c>
      <c r="J78" s="12" t="str">
        <f>IF($C78="","",IF(D78&lt;10,"対象外（10日未満）",IF(H78&gt;=5,"達成",IF(設定!$B$7&gt;=EDATE($C78,12),"未達成","取得中（あと"&amp;(5-H78)&amp;"日）"))))</f>
        <v/>
      </c>
    </row>
    <row r="79" spans="1:10" ht="17.25" x14ac:dyDescent="0.25">
      <c r="A79" s="20" t="str">
        <f>IF(名簿!$A$14="","",名簿!$A$14)</f>
        <v/>
      </c>
      <c r="B79" s="12">
        <v>3</v>
      </c>
      <c r="C79" s="17" t="str">
        <f>IF(OR($A79="",名簿!$B$14=""),"",EDATE(名簿!$B$14,6+12*2))</f>
        <v/>
      </c>
      <c r="D79" s="21" t="str">
        <f>IF($C79="","",IF(AND(名簿!$G$14&lt;&gt;"",名簿!$F$14=$C79),名簿!$G$14,INDEX(GrantTable,3,IF(OR(N(名簿!$C$14)&gt;=5,N(名簿!$D$14)&gt;=30),1,6-MIN(4,MAX(1,N(名簿!$C$14)))))))</f>
        <v/>
      </c>
      <c r="E79" s="12" t="str">
        <f>IF($C79="","",SUMIFS(取得記録!$E$7:$E$606,取得記録!$B$7:$B$606,$A79,取得記録!$A$7:$A$606,"&gt;="&amp;$C79,取得記録!$A$7:$A$606,"&lt;"&amp;EDATE($C79,12)))</f>
        <v/>
      </c>
      <c r="F79" s="12" t="str">
        <f t="shared" si="9"/>
        <v/>
      </c>
      <c r="G79" s="12" t="str">
        <f t="shared" si="8"/>
        <v/>
      </c>
      <c r="H79" s="12" t="str">
        <f>IF($C79="","",SUMIFS(取得記録!$E$7:$E$606,取得記録!$B$7:$B$606,$A79,取得記録!$A$7:$A$606,"&gt;="&amp;$C79,取得記録!$A$7:$A$606,"&lt;"&amp;EDATE($C79,12),取得記録!$C$7:$C$606,"&lt;&gt;時間"))</f>
        <v/>
      </c>
      <c r="I79" s="12" t="str">
        <f>IF($C79="","",IF(SUMIFS(取得記録!$E$7:$E$606,取得記録!$B$7:$B$606,$A79,取得記録!$A$7:$A$606,"&gt;="&amp;$C79,取得記録!$A$7:$A$606,"&lt;"&amp;EDATE($C79,12),取得記録!$C$7:$C$606,"時間")&gt;5,"5日超","")&amp;"")</f>
        <v/>
      </c>
      <c r="J79" s="12" t="str">
        <f>IF($C79="","",IF(D79&lt;10,"対象外（10日未満）",IF(H79&gt;=5,"達成",IF(設定!$B$7&gt;=EDATE($C79,12),"未達成","取得中（あと"&amp;(5-H79)&amp;"日）"))))</f>
        <v/>
      </c>
    </row>
    <row r="80" spans="1:10" ht="17.25" x14ac:dyDescent="0.25">
      <c r="A80" s="20" t="str">
        <f>IF(名簿!$A$14="","",名簿!$A$14)</f>
        <v/>
      </c>
      <c r="B80" s="12">
        <v>4</v>
      </c>
      <c r="C80" s="17" t="str">
        <f>IF(OR($A80="",名簿!$B$14=""),"",EDATE(名簿!$B$14,6+12*3))</f>
        <v/>
      </c>
      <c r="D80" s="21" t="str">
        <f>IF($C80="","",IF(AND(名簿!$G$14&lt;&gt;"",名簿!$F$14=$C80),名簿!$G$14,INDEX(GrantTable,4,IF(OR(N(名簿!$C$14)&gt;=5,N(名簿!$D$14)&gt;=30),1,6-MIN(4,MAX(1,N(名簿!$C$14)))))))</f>
        <v/>
      </c>
      <c r="E80" s="12" t="str">
        <f>IF($C80="","",SUMIFS(取得記録!$E$7:$E$606,取得記録!$B$7:$B$606,$A80,取得記録!$A$7:$A$606,"&gt;="&amp;$C80,取得記録!$A$7:$A$606,"&lt;"&amp;EDATE($C80,12)))</f>
        <v/>
      </c>
      <c r="F80" s="12" t="str">
        <f t="shared" si="9"/>
        <v/>
      </c>
      <c r="G80" s="12" t="str">
        <f t="shared" si="8"/>
        <v/>
      </c>
      <c r="H80" s="12" t="str">
        <f>IF($C80="","",SUMIFS(取得記録!$E$7:$E$606,取得記録!$B$7:$B$606,$A80,取得記録!$A$7:$A$606,"&gt;="&amp;$C80,取得記録!$A$7:$A$606,"&lt;"&amp;EDATE($C80,12),取得記録!$C$7:$C$606,"&lt;&gt;時間"))</f>
        <v/>
      </c>
      <c r="I80" s="12" t="str">
        <f>IF($C80="","",IF(SUMIFS(取得記録!$E$7:$E$606,取得記録!$B$7:$B$606,$A80,取得記録!$A$7:$A$606,"&gt;="&amp;$C80,取得記録!$A$7:$A$606,"&lt;"&amp;EDATE($C80,12),取得記録!$C$7:$C$606,"時間")&gt;5,"5日超","")&amp;"")</f>
        <v/>
      </c>
      <c r="J80" s="12" t="str">
        <f>IF($C80="","",IF(D80&lt;10,"対象外（10日未満）",IF(H80&gt;=5,"達成",IF(設定!$B$7&gt;=EDATE($C80,12),"未達成","取得中（あと"&amp;(5-H80)&amp;"日）"))))</f>
        <v/>
      </c>
    </row>
    <row r="81" spans="1:10" ht="17.25" x14ac:dyDescent="0.25">
      <c r="A81" s="20" t="str">
        <f>IF(名簿!$A$14="","",名簿!$A$14)</f>
        <v/>
      </c>
      <c r="B81" s="12">
        <v>5</v>
      </c>
      <c r="C81" s="17" t="str">
        <f>IF(OR($A81="",名簿!$B$14=""),"",EDATE(名簿!$B$14,6+12*4))</f>
        <v/>
      </c>
      <c r="D81" s="21" t="str">
        <f>IF($C81="","",IF(AND(名簿!$G$14&lt;&gt;"",名簿!$F$14=$C81),名簿!$G$14,INDEX(GrantTable,5,IF(OR(N(名簿!$C$14)&gt;=5,N(名簿!$D$14)&gt;=30),1,6-MIN(4,MAX(1,N(名簿!$C$14)))))))</f>
        <v/>
      </c>
      <c r="E81" s="12" t="str">
        <f>IF($C81="","",SUMIFS(取得記録!$E$7:$E$606,取得記録!$B$7:$B$606,$A81,取得記録!$A$7:$A$606,"&gt;="&amp;$C81,取得記録!$A$7:$A$606,"&lt;"&amp;EDATE($C81,12)))</f>
        <v/>
      </c>
      <c r="F81" s="12" t="str">
        <f t="shared" si="9"/>
        <v/>
      </c>
      <c r="G81" s="12" t="str">
        <f t="shared" si="8"/>
        <v/>
      </c>
      <c r="H81" s="12" t="str">
        <f>IF($C81="","",SUMIFS(取得記録!$E$7:$E$606,取得記録!$B$7:$B$606,$A81,取得記録!$A$7:$A$606,"&gt;="&amp;$C81,取得記録!$A$7:$A$606,"&lt;"&amp;EDATE($C81,12),取得記録!$C$7:$C$606,"&lt;&gt;時間"))</f>
        <v/>
      </c>
      <c r="I81" s="12" t="str">
        <f>IF($C81="","",IF(SUMIFS(取得記録!$E$7:$E$606,取得記録!$B$7:$B$606,$A81,取得記録!$A$7:$A$606,"&gt;="&amp;$C81,取得記録!$A$7:$A$606,"&lt;"&amp;EDATE($C81,12),取得記録!$C$7:$C$606,"時間")&gt;5,"5日超","")&amp;"")</f>
        <v/>
      </c>
      <c r="J81" s="12" t="str">
        <f>IF($C81="","",IF(D81&lt;10,"対象外（10日未満）",IF(H81&gt;=5,"達成",IF(設定!$B$7&gt;=EDATE($C81,12),"未達成","取得中（あと"&amp;(5-H81)&amp;"日）"))))</f>
        <v/>
      </c>
    </row>
    <row r="82" spans="1:10" ht="17.25" x14ac:dyDescent="0.25">
      <c r="A82" s="20" t="str">
        <f>IF(名簿!$A$14="","",名簿!$A$14)</f>
        <v/>
      </c>
      <c r="B82" s="12">
        <v>6</v>
      </c>
      <c r="C82" s="17" t="str">
        <f>IF(OR($A82="",名簿!$B$14=""),"",EDATE(名簿!$B$14,6+12*5))</f>
        <v/>
      </c>
      <c r="D82" s="21" t="str">
        <f>IF($C82="","",IF(AND(名簿!$G$14&lt;&gt;"",名簿!$F$14=$C82),名簿!$G$14,INDEX(GrantTable,6,IF(OR(N(名簿!$C$14)&gt;=5,N(名簿!$D$14)&gt;=30),1,6-MIN(4,MAX(1,N(名簿!$C$14)))))))</f>
        <v/>
      </c>
      <c r="E82" s="12" t="str">
        <f>IF($C82="","",SUMIFS(取得記録!$E$7:$E$606,取得記録!$B$7:$B$606,$A82,取得記録!$A$7:$A$606,"&gt;="&amp;$C82,取得記録!$A$7:$A$606,"&lt;"&amp;EDATE($C82,12)))</f>
        <v/>
      </c>
      <c r="F82" s="12" t="str">
        <f t="shared" si="9"/>
        <v/>
      </c>
      <c r="G82" s="12" t="str">
        <f t="shared" si="8"/>
        <v/>
      </c>
      <c r="H82" s="12" t="str">
        <f>IF($C82="","",SUMIFS(取得記録!$E$7:$E$606,取得記録!$B$7:$B$606,$A82,取得記録!$A$7:$A$606,"&gt;="&amp;$C82,取得記録!$A$7:$A$606,"&lt;"&amp;EDATE($C82,12),取得記録!$C$7:$C$606,"&lt;&gt;時間"))</f>
        <v/>
      </c>
      <c r="I82" s="12" t="str">
        <f>IF($C82="","",IF(SUMIFS(取得記録!$E$7:$E$606,取得記録!$B$7:$B$606,$A82,取得記録!$A$7:$A$606,"&gt;="&amp;$C82,取得記録!$A$7:$A$606,"&lt;"&amp;EDATE($C82,12),取得記録!$C$7:$C$606,"時間")&gt;5,"5日超","")&amp;"")</f>
        <v/>
      </c>
      <c r="J82" s="12" t="str">
        <f>IF($C82="","",IF(D82&lt;10,"対象外（10日未満）",IF(H82&gt;=5,"達成",IF(設定!$B$7&gt;=EDATE($C82,12),"未達成","取得中（あと"&amp;(5-H82)&amp;"日）"))))</f>
        <v/>
      </c>
    </row>
    <row r="83" spans="1:10" ht="17.25" x14ac:dyDescent="0.25">
      <c r="A83" s="20" t="str">
        <f>IF(名簿!$A$14="","",名簿!$A$14)</f>
        <v/>
      </c>
      <c r="B83" s="12">
        <v>7</v>
      </c>
      <c r="C83" s="17" t="str">
        <f>IF(OR($A83="",名簿!$B$14=""),"",EDATE(名簿!$B$14,6+12*6))</f>
        <v/>
      </c>
      <c r="D83" s="21" t="str">
        <f>IF($C83="","",IF(AND(名簿!$G$14&lt;&gt;"",名簿!$F$14=$C83),名簿!$G$14,INDEX(GrantTable,7,IF(OR(N(名簿!$C$14)&gt;=5,N(名簿!$D$14)&gt;=30),1,6-MIN(4,MAX(1,N(名簿!$C$14)))))))</f>
        <v/>
      </c>
      <c r="E83" s="12" t="str">
        <f>IF($C83="","",SUMIFS(取得記録!$E$7:$E$606,取得記録!$B$7:$B$606,$A83,取得記録!$A$7:$A$606,"&gt;="&amp;$C83,取得記録!$A$7:$A$606,"&lt;"&amp;EDATE($C83,12)))</f>
        <v/>
      </c>
      <c r="F83" s="12" t="str">
        <f t="shared" si="9"/>
        <v/>
      </c>
      <c r="G83" s="12" t="str">
        <f t="shared" si="8"/>
        <v/>
      </c>
      <c r="H83" s="12" t="str">
        <f>IF($C83="","",SUMIFS(取得記録!$E$7:$E$606,取得記録!$B$7:$B$606,$A83,取得記録!$A$7:$A$606,"&gt;="&amp;$C83,取得記録!$A$7:$A$606,"&lt;"&amp;EDATE($C83,12),取得記録!$C$7:$C$606,"&lt;&gt;時間"))</f>
        <v/>
      </c>
      <c r="I83" s="12" t="str">
        <f>IF($C83="","",IF(SUMIFS(取得記録!$E$7:$E$606,取得記録!$B$7:$B$606,$A83,取得記録!$A$7:$A$606,"&gt;="&amp;$C83,取得記録!$A$7:$A$606,"&lt;"&amp;EDATE($C83,12),取得記録!$C$7:$C$606,"時間")&gt;5,"5日超","")&amp;"")</f>
        <v/>
      </c>
      <c r="J83" s="12" t="str">
        <f>IF($C83="","",IF(D83&lt;10,"対象外（10日未満）",IF(H83&gt;=5,"達成",IF(設定!$B$7&gt;=EDATE($C83,12),"未達成","取得中（あと"&amp;(5-H83)&amp;"日）"))))</f>
        <v/>
      </c>
    </row>
    <row r="84" spans="1:10" ht="17.25" x14ac:dyDescent="0.25">
      <c r="A84" s="20" t="str">
        <f>IF(名簿!$A$14="","",名簿!$A$14)</f>
        <v/>
      </c>
      <c r="B84" s="12">
        <v>8</v>
      </c>
      <c r="C84" s="17" t="str">
        <f>IF(OR($A84="",名簿!$B$14=""),"",EDATE(名簿!$B$14,6+12*7))</f>
        <v/>
      </c>
      <c r="D84" s="21" t="str">
        <f>IF($C84="","",IF(AND(名簿!$G$14&lt;&gt;"",名簿!$F$14=$C84),名簿!$G$14,INDEX(GrantTable,7,IF(OR(N(名簿!$C$14)&gt;=5,N(名簿!$D$14)&gt;=30),1,6-MIN(4,MAX(1,N(名簿!$C$14)))))))</f>
        <v/>
      </c>
      <c r="E84" s="12" t="str">
        <f>IF($C84="","",SUMIFS(取得記録!$E$7:$E$606,取得記録!$B$7:$B$606,$A84,取得記録!$A$7:$A$606,"&gt;="&amp;$C84,取得記録!$A$7:$A$606,"&lt;"&amp;EDATE($C84,12)))</f>
        <v/>
      </c>
      <c r="F84" s="12" t="str">
        <f t="shared" si="9"/>
        <v/>
      </c>
      <c r="G84" s="12" t="str">
        <f t="shared" si="8"/>
        <v/>
      </c>
      <c r="H84" s="12" t="str">
        <f>IF($C84="","",SUMIFS(取得記録!$E$7:$E$606,取得記録!$B$7:$B$606,$A84,取得記録!$A$7:$A$606,"&gt;="&amp;$C84,取得記録!$A$7:$A$606,"&lt;"&amp;EDATE($C84,12),取得記録!$C$7:$C$606,"&lt;&gt;時間"))</f>
        <v/>
      </c>
      <c r="I84" s="12" t="str">
        <f>IF($C84="","",IF(SUMIFS(取得記録!$E$7:$E$606,取得記録!$B$7:$B$606,$A84,取得記録!$A$7:$A$606,"&gt;="&amp;$C84,取得記録!$A$7:$A$606,"&lt;"&amp;EDATE($C84,12),取得記録!$C$7:$C$606,"時間")&gt;5,"5日超","")&amp;"")</f>
        <v/>
      </c>
      <c r="J84" s="12" t="str">
        <f>IF($C84="","",IF(D84&lt;10,"対象外（10日未満）",IF(H84&gt;=5,"達成",IF(設定!$B$7&gt;=EDATE($C84,12),"未達成","取得中（あと"&amp;(5-H84)&amp;"日）"))))</f>
        <v/>
      </c>
    </row>
    <row r="85" spans="1:10" ht="17.25" x14ac:dyDescent="0.25">
      <c r="A85" s="20" t="str">
        <f>IF(名簿!$A$14="","",名簿!$A$14)</f>
        <v/>
      </c>
      <c r="B85" s="12">
        <v>9</v>
      </c>
      <c r="C85" s="17" t="str">
        <f>IF(OR($A85="",名簿!$B$14=""),"",EDATE(名簿!$B$14,6+12*8))</f>
        <v/>
      </c>
      <c r="D85" s="21" t="str">
        <f>IF($C85="","",IF(AND(名簿!$G$14&lt;&gt;"",名簿!$F$14=$C85),名簿!$G$14,INDEX(GrantTable,7,IF(OR(N(名簿!$C$14)&gt;=5,N(名簿!$D$14)&gt;=30),1,6-MIN(4,MAX(1,N(名簿!$C$14)))))))</f>
        <v/>
      </c>
      <c r="E85" s="12" t="str">
        <f>IF($C85="","",SUMIFS(取得記録!$E$7:$E$606,取得記録!$B$7:$B$606,$A85,取得記録!$A$7:$A$606,"&gt;="&amp;$C85,取得記録!$A$7:$A$606,"&lt;"&amp;EDATE($C85,12)))</f>
        <v/>
      </c>
      <c r="F85" s="12" t="str">
        <f t="shared" si="9"/>
        <v/>
      </c>
      <c r="G85" s="12" t="str">
        <f t="shared" si="8"/>
        <v/>
      </c>
      <c r="H85" s="12" t="str">
        <f>IF($C85="","",SUMIFS(取得記録!$E$7:$E$606,取得記録!$B$7:$B$606,$A85,取得記録!$A$7:$A$606,"&gt;="&amp;$C85,取得記録!$A$7:$A$606,"&lt;"&amp;EDATE($C85,12),取得記録!$C$7:$C$606,"&lt;&gt;時間"))</f>
        <v/>
      </c>
      <c r="I85" s="12" t="str">
        <f>IF($C85="","",IF(SUMIFS(取得記録!$E$7:$E$606,取得記録!$B$7:$B$606,$A85,取得記録!$A$7:$A$606,"&gt;="&amp;$C85,取得記録!$A$7:$A$606,"&lt;"&amp;EDATE($C85,12),取得記録!$C$7:$C$606,"時間")&gt;5,"5日超","")&amp;"")</f>
        <v/>
      </c>
      <c r="J85" s="12" t="str">
        <f>IF($C85="","",IF(D85&lt;10,"対象外（10日未満）",IF(H85&gt;=5,"達成",IF(設定!$B$7&gt;=EDATE($C85,12),"未達成","取得中（あと"&amp;(5-H85)&amp;"日）"))))</f>
        <v/>
      </c>
    </row>
    <row r="86" spans="1:10" ht="17.25" x14ac:dyDescent="0.25">
      <c r="A86" s="20" t="str">
        <f>IF(名簿!$A$14="","",名簿!$A$14)</f>
        <v/>
      </c>
      <c r="B86" s="12">
        <v>10</v>
      </c>
      <c r="C86" s="17" t="str">
        <f>IF(OR($A86="",名簿!$B$14=""),"",EDATE(名簿!$B$14,6+12*9))</f>
        <v/>
      </c>
      <c r="D86" s="21" t="str">
        <f>IF($C86="","",IF(AND(名簿!$G$14&lt;&gt;"",名簿!$F$14=$C86),名簿!$G$14,INDEX(GrantTable,7,IF(OR(N(名簿!$C$14)&gt;=5,N(名簿!$D$14)&gt;=30),1,6-MIN(4,MAX(1,N(名簿!$C$14)))))))</f>
        <v/>
      </c>
      <c r="E86" s="12" t="str">
        <f>IF($C86="","",SUMIFS(取得記録!$E$7:$E$606,取得記録!$B$7:$B$606,$A86,取得記録!$A$7:$A$606,"&gt;="&amp;$C86,取得記録!$A$7:$A$606,"&lt;"&amp;EDATE($C86,12)))</f>
        <v/>
      </c>
      <c r="F86" s="12" t="str">
        <f t="shared" si="9"/>
        <v/>
      </c>
      <c r="G86" s="12" t="str">
        <f t="shared" si="8"/>
        <v/>
      </c>
      <c r="H86" s="12" t="str">
        <f>IF($C86="","",SUMIFS(取得記録!$E$7:$E$606,取得記録!$B$7:$B$606,$A86,取得記録!$A$7:$A$606,"&gt;="&amp;$C86,取得記録!$A$7:$A$606,"&lt;"&amp;EDATE($C86,12),取得記録!$C$7:$C$606,"&lt;&gt;時間"))</f>
        <v/>
      </c>
      <c r="I86" s="12" t="str">
        <f>IF($C86="","",IF(SUMIFS(取得記録!$E$7:$E$606,取得記録!$B$7:$B$606,$A86,取得記録!$A$7:$A$606,"&gt;="&amp;$C86,取得記録!$A$7:$A$606,"&lt;"&amp;EDATE($C86,12),取得記録!$C$7:$C$606,"時間")&gt;5,"5日超","")&amp;"")</f>
        <v/>
      </c>
      <c r="J86" s="12" t="str">
        <f>IF($C86="","",IF(D86&lt;10,"対象外（10日未満）",IF(H86&gt;=5,"達成",IF(設定!$B$7&gt;=EDATE($C86,12),"未達成","取得中（あと"&amp;(5-H86)&amp;"日）"))))</f>
        <v/>
      </c>
    </row>
    <row r="87" spans="1:10" ht="17.25" x14ac:dyDescent="0.25">
      <c r="A87" s="20" t="str">
        <f>IF(名簿!$A$15="","",名簿!$A$15)</f>
        <v/>
      </c>
      <c r="B87" s="12">
        <v>1</v>
      </c>
      <c r="C87" s="17" t="str">
        <f>IF(OR($A87="",名簿!$B$15=""),"",EDATE(名簿!$B$15,6+12*0))</f>
        <v/>
      </c>
      <c r="D87" s="21" t="str">
        <f>IF($C87="","",IF(AND(名簿!$G$15&lt;&gt;"",名簿!$F$15=$C87),名簿!$G$15,INDEX(GrantTable,1,IF(OR(N(名簿!$C$15)&gt;=5,N(名簿!$D$15)&gt;=30),1,6-MIN(4,MAX(1,N(名簿!$C$15)))))))</f>
        <v/>
      </c>
      <c r="E87" s="12" t="str">
        <f>IF($C87="","",SUMIFS(取得記録!$E$7:$E$606,取得記録!$B$7:$B$606,$A87,取得記録!$A$7:$A$606,"&gt;="&amp;$C87,取得記録!$A$7:$A$606,"&lt;"&amp;EDATE($C87,12)))</f>
        <v/>
      </c>
      <c r="F87" s="12" t="str">
        <f>IF($C87="","",0)</f>
        <v/>
      </c>
      <c r="G87" s="12" t="str">
        <f t="shared" si="8"/>
        <v/>
      </c>
      <c r="H87" s="12" t="str">
        <f>IF($C87="","",SUMIFS(取得記録!$E$7:$E$606,取得記録!$B$7:$B$606,$A87,取得記録!$A$7:$A$606,"&gt;="&amp;$C87,取得記録!$A$7:$A$606,"&lt;"&amp;EDATE($C87,12),取得記録!$C$7:$C$606,"&lt;&gt;時間"))</f>
        <v/>
      </c>
      <c r="I87" s="12" t="str">
        <f>IF($C87="","",IF(SUMIFS(取得記録!$E$7:$E$606,取得記録!$B$7:$B$606,$A87,取得記録!$A$7:$A$606,"&gt;="&amp;$C87,取得記録!$A$7:$A$606,"&lt;"&amp;EDATE($C87,12),取得記録!$C$7:$C$606,"時間")&gt;5,"5日超","")&amp;"")</f>
        <v/>
      </c>
      <c r="J87" s="12" t="str">
        <f>IF($C87="","",IF(D87&lt;10,"対象外（10日未満）",IF(H87&gt;=5,"達成",IF(設定!$B$7&gt;=EDATE($C87,12),"未達成","取得中（あと"&amp;(5-H87)&amp;"日）"))))</f>
        <v/>
      </c>
    </row>
    <row r="88" spans="1:10" ht="17.25" x14ac:dyDescent="0.25">
      <c r="A88" s="20" t="str">
        <f>IF(名簿!$A$15="","",名簿!$A$15)</f>
        <v/>
      </c>
      <c r="B88" s="12">
        <v>2</v>
      </c>
      <c r="C88" s="17" t="str">
        <f>IF(OR($A88="",名簿!$B$15=""),"",EDATE(名簿!$B$15,6+12*1))</f>
        <v/>
      </c>
      <c r="D88" s="21" t="str">
        <f>IF($C88="","",IF(AND(名簿!$G$15&lt;&gt;"",名簿!$F$15=$C88),名簿!$G$15,INDEX(GrantTable,2,IF(OR(N(名簿!$C$15)&gt;=5,N(名簿!$D$15)&gt;=30),1,6-MIN(4,MAX(1,N(名簿!$C$15)))))))</f>
        <v/>
      </c>
      <c r="E88" s="12" t="str">
        <f>IF($C88="","",SUMIFS(取得記録!$E$7:$E$606,取得記録!$B$7:$B$606,$A88,取得記録!$A$7:$A$606,"&gt;="&amp;$C88,取得記録!$A$7:$A$606,"&lt;"&amp;EDATE($C88,12)))</f>
        <v/>
      </c>
      <c r="F88" s="12" t="str">
        <f t="shared" ref="F88:F96" si="10">IF($C88="","",N(G87))</f>
        <v/>
      </c>
      <c r="G88" s="12" t="str">
        <f t="shared" si="8"/>
        <v/>
      </c>
      <c r="H88" s="12" t="str">
        <f>IF($C88="","",SUMIFS(取得記録!$E$7:$E$606,取得記録!$B$7:$B$606,$A88,取得記録!$A$7:$A$606,"&gt;="&amp;$C88,取得記録!$A$7:$A$606,"&lt;"&amp;EDATE($C88,12),取得記録!$C$7:$C$606,"&lt;&gt;時間"))</f>
        <v/>
      </c>
      <c r="I88" s="12" t="str">
        <f>IF($C88="","",IF(SUMIFS(取得記録!$E$7:$E$606,取得記録!$B$7:$B$606,$A88,取得記録!$A$7:$A$606,"&gt;="&amp;$C88,取得記録!$A$7:$A$606,"&lt;"&amp;EDATE($C88,12),取得記録!$C$7:$C$606,"時間")&gt;5,"5日超","")&amp;"")</f>
        <v/>
      </c>
      <c r="J88" s="12" t="str">
        <f>IF($C88="","",IF(D88&lt;10,"対象外（10日未満）",IF(H88&gt;=5,"達成",IF(設定!$B$7&gt;=EDATE($C88,12),"未達成","取得中（あと"&amp;(5-H88)&amp;"日）"))))</f>
        <v/>
      </c>
    </row>
    <row r="89" spans="1:10" ht="17.25" x14ac:dyDescent="0.25">
      <c r="A89" s="20" t="str">
        <f>IF(名簿!$A$15="","",名簿!$A$15)</f>
        <v/>
      </c>
      <c r="B89" s="12">
        <v>3</v>
      </c>
      <c r="C89" s="17" t="str">
        <f>IF(OR($A89="",名簿!$B$15=""),"",EDATE(名簿!$B$15,6+12*2))</f>
        <v/>
      </c>
      <c r="D89" s="21" t="str">
        <f>IF($C89="","",IF(AND(名簿!$G$15&lt;&gt;"",名簿!$F$15=$C89),名簿!$G$15,INDEX(GrantTable,3,IF(OR(N(名簿!$C$15)&gt;=5,N(名簿!$D$15)&gt;=30),1,6-MIN(4,MAX(1,N(名簿!$C$15)))))))</f>
        <v/>
      </c>
      <c r="E89" s="12" t="str">
        <f>IF($C89="","",SUMIFS(取得記録!$E$7:$E$606,取得記録!$B$7:$B$606,$A89,取得記録!$A$7:$A$606,"&gt;="&amp;$C89,取得記録!$A$7:$A$606,"&lt;"&amp;EDATE($C89,12)))</f>
        <v/>
      </c>
      <c r="F89" s="12" t="str">
        <f t="shared" si="10"/>
        <v/>
      </c>
      <c r="G89" s="12" t="str">
        <f t="shared" si="8"/>
        <v/>
      </c>
      <c r="H89" s="12" t="str">
        <f>IF($C89="","",SUMIFS(取得記録!$E$7:$E$606,取得記録!$B$7:$B$606,$A89,取得記録!$A$7:$A$606,"&gt;="&amp;$C89,取得記録!$A$7:$A$606,"&lt;"&amp;EDATE($C89,12),取得記録!$C$7:$C$606,"&lt;&gt;時間"))</f>
        <v/>
      </c>
      <c r="I89" s="12" t="str">
        <f>IF($C89="","",IF(SUMIFS(取得記録!$E$7:$E$606,取得記録!$B$7:$B$606,$A89,取得記録!$A$7:$A$606,"&gt;="&amp;$C89,取得記録!$A$7:$A$606,"&lt;"&amp;EDATE($C89,12),取得記録!$C$7:$C$606,"時間")&gt;5,"5日超","")&amp;"")</f>
        <v/>
      </c>
      <c r="J89" s="12" t="str">
        <f>IF($C89="","",IF(D89&lt;10,"対象外（10日未満）",IF(H89&gt;=5,"達成",IF(設定!$B$7&gt;=EDATE($C89,12),"未達成","取得中（あと"&amp;(5-H89)&amp;"日）"))))</f>
        <v/>
      </c>
    </row>
    <row r="90" spans="1:10" ht="17.25" x14ac:dyDescent="0.25">
      <c r="A90" s="20" t="str">
        <f>IF(名簿!$A$15="","",名簿!$A$15)</f>
        <v/>
      </c>
      <c r="B90" s="12">
        <v>4</v>
      </c>
      <c r="C90" s="17" t="str">
        <f>IF(OR($A90="",名簿!$B$15=""),"",EDATE(名簿!$B$15,6+12*3))</f>
        <v/>
      </c>
      <c r="D90" s="21" t="str">
        <f>IF($C90="","",IF(AND(名簿!$G$15&lt;&gt;"",名簿!$F$15=$C90),名簿!$G$15,INDEX(GrantTable,4,IF(OR(N(名簿!$C$15)&gt;=5,N(名簿!$D$15)&gt;=30),1,6-MIN(4,MAX(1,N(名簿!$C$15)))))))</f>
        <v/>
      </c>
      <c r="E90" s="12" t="str">
        <f>IF($C90="","",SUMIFS(取得記録!$E$7:$E$606,取得記録!$B$7:$B$606,$A90,取得記録!$A$7:$A$606,"&gt;="&amp;$C90,取得記録!$A$7:$A$606,"&lt;"&amp;EDATE($C90,12)))</f>
        <v/>
      </c>
      <c r="F90" s="12" t="str">
        <f t="shared" si="10"/>
        <v/>
      </c>
      <c r="G90" s="12" t="str">
        <f t="shared" si="8"/>
        <v/>
      </c>
      <c r="H90" s="12" t="str">
        <f>IF($C90="","",SUMIFS(取得記録!$E$7:$E$606,取得記録!$B$7:$B$606,$A90,取得記録!$A$7:$A$606,"&gt;="&amp;$C90,取得記録!$A$7:$A$606,"&lt;"&amp;EDATE($C90,12),取得記録!$C$7:$C$606,"&lt;&gt;時間"))</f>
        <v/>
      </c>
      <c r="I90" s="12" t="str">
        <f>IF($C90="","",IF(SUMIFS(取得記録!$E$7:$E$606,取得記録!$B$7:$B$606,$A90,取得記録!$A$7:$A$606,"&gt;="&amp;$C90,取得記録!$A$7:$A$606,"&lt;"&amp;EDATE($C90,12),取得記録!$C$7:$C$606,"時間")&gt;5,"5日超","")&amp;"")</f>
        <v/>
      </c>
      <c r="J90" s="12" t="str">
        <f>IF($C90="","",IF(D90&lt;10,"対象外（10日未満）",IF(H90&gt;=5,"達成",IF(設定!$B$7&gt;=EDATE($C90,12),"未達成","取得中（あと"&amp;(5-H90)&amp;"日）"))))</f>
        <v/>
      </c>
    </row>
    <row r="91" spans="1:10" ht="17.25" x14ac:dyDescent="0.25">
      <c r="A91" s="20" t="str">
        <f>IF(名簿!$A$15="","",名簿!$A$15)</f>
        <v/>
      </c>
      <c r="B91" s="12">
        <v>5</v>
      </c>
      <c r="C91" s="17" t="str">
        <f>IF(OR($A91="",名簿!$B$15=""),"",EDATE(名簿!$B$15,6+12*4))</f>
        <v/>
      </c>
      <c r="D91" s="21" t="str">
        <f>IF($C91="","",IF(AND(名簿!$G$15&lt;&gt;"",名簿!$F$15=$C91),名簿!$G$15,INDEX(GrantTable,5,IF(OR(N(名簿!$C$15)&gt;=5,N(名簿!$D$15)&gt;=30),1,6-MIN(4,MAX(1,N(名簿!$C$15)))))))</f>
        <v/>
      </c>
      <c r="E91" s="12" t="str">
        <f>IF($C91="","",SUMIFS(取得記録!$E$7:$E$606,取得記録!$B$7:$B$606,$A91,取得記録!$A$7:$A$606,"&gt;="&amp;$C91,取得記録!$A$7:$A$606,"&lt;"&amp;EDATE($C91,12)))</f>
        <v/>
      </c>
      <c r="F91" s="12" t="str">
        <f t="shared" si="10"/>
        <v/>
      </c>
      <c r="G91" s="12" t="str">
        <f t="shared" si="8"/>
        <v/>
      </c>
      <c r="H91" s="12" t="str">
        <f>IF($C91="","",SUMIFS(取得記録!$E$7:$E$606,取得記録!$B$7:$B$606,$A91,取得記録!$A$7:$A$606,"&gt;="&amp;$C91,取得記録!$A$7:$A$606,"&lt;"&amp;EDATE($C91,12),取得記録!$C$7:$C$606,"&lt;&gt;時間"))</f>
        <v/>
      </c>
      <c r="I91" s="12" t="str">
        <f>IF($C91="","",IF(SUMIFS(取得記録!$E$7:$E$606,取得記録!$B$7:$B$606,$A91,取得記録!$A$7:$A$606,"&gt;="&amp;$C91,取得記録!$A$7:$A$606,"&lt;"&amp;EDATE($C91,12),取得記録!$C$7:$C$606,"時間")&gt;5,"5日超","")&amp;"")</f>
        <v/>
      </c>
      <c r="J91" s="12" t="str">
        <f>IF($C91="","",IF(D91&lt;10,"対象外（10日未満）",IF(H91&gt;=5,"達成",IF(設定!$B$7&gt;=EDATE($C91,12),"未達成","取得中（あと"&amp;(5-H91)&amp;"日）"))))</f>
        <v/>
      </c>
    </row>
    <row r="92" spans="1:10" ht="17.25" x14ac:dyDescent="0.25">
      <c r="A92" s="20" t="str">
        <f>IF(名簿!$A$15="","",名簿!$A$15)</f>
        <v/>
      </c>
      <c r="B92" s="12">
        <v>6</v>
      </c>
      <c r="C92" s="17" t="str">
        <f>IF(OR($A92="",名簿!$B$15=""),"",EDATE(名簿!$B$15,6+12*5))</f>
        <v/>
      </c>
      <c r="D92" s="21" t="str">
        <f>IF($C92="","",IF(AND(名簿!$G$15&lt;&gt;"",名簿!$F$15=$C92),名簿!$G$15,INDEX(GrantTable,6,IF(OR(N(名簿!$C$15)&gt;=5,N(名簿!$D$15)&gt;=30),1,6-MIN(4,MAX(1,N(名簿!$C$15)))))))</f>
        <v/>
      </c>
      <c r="E92" s="12" t="str">
        <f>IF($C92="","",SUMIFS(取得記録!$E$7:$E$606,取得記録!$B$7:$B$606,$A92,取得記録!$A$7:$A$606,"&gt;="&amp;$C92,取得記録!$A$7:$A$606,"&lt;"&amp;EDATE($C92,12)))</f>
        <v/>
      </c>
      <c r="F92" s="12" t="str">
        <f t="shared" si="10"/>
        <v/>
      </c>
      <c r="G92" s="12" t="str">
        <f t="shared" si="8"/>
        <v/>
      </c>
      <c r="H92" s="12" t="str">
        <f>IF($C92="","",SUMIFS(取得記録!$E$7:$E$606,取得記録!$B$7:$B$606,$A92,取得記録!$A$7:$A$606,"&gt;="&amp;$C92,取得記録!$A$7:$A$606,"&lt;"&amp;EDATE($C92,12),取得記録!$C$7:$C$606,"&lt;&gt;時間"))</f>
        <v/>
      </c>
      <c r="I92" s="12" t="str">
        <f>IF($C92="","",IF(SUMIFS(取得記録!$E$7:$E$606,取得記録!$B$7:$B$606,$A92,取得記録!$A$7:$A$606,"&gt;="&amp;$C92,取得記録!$A$7:$A$606,"&lt;"&amp;EDATE($C92,12),取得記録!$C$7:$C$606,"時間")&gt;5,"5日超","")&amp;"")</f>
        <v/>
      </c>
      <c r="J92" s="12" t="str">
        <f>IF($C92="","",IF(D92&lt;10,"対象外（10日未満）",IF(H92&gt;=5,"達成",IF(設定!$B$7&gt;=EDATE($C92,12),"未達成","取得中（あと"&amp;(5-H92)&amp;"日）"))))</f>
        <v/>
      </c>
    </row>
    <row r="93" spans="1:10" ht="17.25" x14ac:dyDescent="0.25">
      <c r="A93" s="20" t="str">
        <f>IF(名簿!$A$15="","",名簿!$A$15)</f>
        <v/>
      </c>
      <c r="B93" s="12">
        <v>7</v>
      </c>
      <c r="C93" s="17" t="str">
        <f>IF(OR($A93="",名簿!$B$15=""),"",EDATE(名簿!$B$15,6+12*6))</f>
        <v/>
      </c>
      <c r="D93" s="21" t="str">
        <f>IF($C93="","",IF(AND(名簿!$G$15&lt;&gt;"",名簿!$F$15=$C93),名簿!$G$15,INDEX(GrantTable,7,IF(OR(N(名簿!$C$15)&gt;=5,N(名簿!$D$15)&gt;=30),1,6-MIN(4,MAX(1,N(名簿!$C$15)))))))</f>
        <v/>
      </c>
      <c r="E93" s="12" t="str">
        <f>IF($C93="","",SUMIFS(取得記録!$E$7:$E$606,取得記録!$B$7:$B$606,$A93,取得記録!$A$7:$A$606,"&gt;="&amp;$C93,取得記録!$A$7:$A$606,"&lt;"&amp;EDATE($C93,12)))</f>
        <v/>
      </c>
      <c r="F93" s="12" t="str">
        <f t="shared" si="10"/>
        <v/>
      </c>
      <c r="G93" s="12" t="str">
        <f t="shared" si="8"/>
        <v/>
      </c>
      <c r="H93" s="12" t="str">
        <f>IF($C93="","",SUMIFS(取得記録!$E$7:$E$606,取得記録!$B$7:$B$606,$A93,取得記録!$A$7:$A$606,"&gt;="&amp;$C93,取得記録!$A$7:$A$606,"&lt;"&amp;EDATE($C93,12),取得記録!$C$7:$C$606,"&lt;&gt;時間"))</f>
        <v/>
      </c>
      <c r="I93" s="12" t="str">
        <f>IF($C93="","",IF(SUMIFS(取得記録!$E$7:$E$606,取得記録!$B$7:$B$606,$A93,取得記録!$A$7:$A$606,"&gt;="&amp;$C93,取得記録!$A$7:$A$606,"&lt;"&amp;EDATE($C93,12),取得記録!$C$7:$C$606,"時間")&gt;5,"5日超","")&amp;"")</f>
        <v/>
      </c>
      <c r="J93" s="12" t="str">
        <f>IF($C93="","",IF(D93&lt;10,"対象外（10日未満）",IF(H93&gt;=5,"達成",IF(設定!$B$7&gt;=EDATE($C93,12),"未達成","取得中（あと"&amp;(5-H93)&amp;"日）"))))</f>
        <v/>
      </c>
    </row>
    <row r="94" spans="1:10" ht="17.25" x14ac:dyDescent="0.25">
      <c r="A94" s="20" t="str">
        <f>IF(名簿!$A$15="","",名簿!$A$15)</f>
        <v/>
      </c>
      <c r="B94" s="12">
        <v>8</v>
      </c>
      <c r="C94" s="17" t="str">
        <f>IF(OR($A94="",名簿!$B$15=""),"",EDATE(名簿!$B$15,6+12*7))</f>
        <v/>
      </c>
      <c r="D94" s="21" t="str">
        <f>IF($C94="","",IF(AND(名簿!$G$15&lt;&gt;"",名簿!$F$15=$C94),名簿!$G$15,INDEX(GrantTable,7,IF(OR(N(名簿!$C$15)&gt;=5,N(名簿!$D$15)&gt;=30),1,6-MIN(4,MAX(1,N(名簿!$C$15)))))))</f>
        <v/>
      </c>
      <c r="E94" s="12" t="str">
        <f>IF($C94="","",SUMIFS(取得記録!$E$7:$E$606,取得記録!$B$7:$B$606,$A94,取得記録!$A$7:$A$606,"&gt;="&amp;$C94,取得記録!$A$7:$A$606,"&lt;"&amp;EDATE($C94,12)))</f>
        <v/>
      </c>
      <c r="F94" s="12" t="str">
        <f t="shared" si="10"/>
        <v/>
      </c>
      <c r="G94" s="12" t="str">
        <f t="shared" si="8"/>
        <v/>
      </c>
      <c r="H94" s="12" t="str">
        <f>IF($C94="","",SUMIFS(取得記録!$E$7:$E$606,取得記録!$B$7:$B$606,$A94,取得記録!$A$7:$A$606,"&gt;="&amp;$C94,取得記録!$A$7:$A$606,"&lt;"&amp;EDATE($C94,12),取得記録!$C$7:$C$606,"&lt;&gt;時間"))</f>
        <v/>
      </c>
      <c r="I94" s="12" t="str">
        <f>IF($C94="","",IF(SUMIFS(取得記録!$E$7:$E$606,取得記録!$B$7:$B$606,$A94,取得記録!$A$7:$A$606,"&gt;="&amp;$C94,取得記録!$A$7:$A$606,"&lt;"&amp;EDATE($C94,12),取得記録!$C$7:$C$606,"時間")&gt;5,"5日超","")&amp;"")</f>
        <v/>
      </c>
      <c r="J94" s="12" t="str">
        <f>IF($C94="","",IF(D94&lt;10,"対象外（10日未満）",IF(H94&gt;=5,"達成",IF(設定!$B$7&gt;=EDATE($C94,12),"未達成","取得中（あと"&amp;(5-H94)&amp;"日）"))))</f>
        <v/>
      </c>
    </row>
    <row r="95" spans="1:10" ht="17.25" x14ac:dyDescent="0.25">
      <c r="A95" s="20" t="str">
        <f>IF(名簿!$A$15="","",名簿!$A$15)</f>
        <v/>
      </c>
      <c r="B95" s="12">
        <v>9</v>
      </c>
      <c r="C95" s="17" t="str">
        <f>IF(OR($A95="",名簿!$B$15=""),"",EDATE(名簿!$B$15,6+12*8))</f>
        <v/>
      </c>
      <c r="D95" s="21" t="str">
        <f>IF($C95="","",IF(AND(名簿!$G$15&lt;&gt;"",名簿!$F$15=$C95),名簿!$G$15,INDEX(GrantTable,7,IF(OR(N(名簿!$C$15)&gt;=5,N(名簿!$D$15)&gt;=30),1,6-MIN(4,MAX(1,N(名簿!$C$15)))))))</f>
        <v/>
      </c>
      <c r="E95" s="12" t="str">
        <f>IF($C95="","",SUMIFS(取得記録!$E$7:$E$606,取得記録!$B$7:$B$606,$A95,取得記録!$A$7:$A$606,"&gt;="&amp;$C95,取得記録!$A$7:$A$606,"&lt;"&amp;EDATE($C95,12)))</f>
        <v/>
      </c>
      <c r="F95" s="12" t="str">
        <f t="shared" si="10"/>
        <v/>
      </c>
      <c r="G95" s="12" t="str">
        <f t="shared" si="8"/>
        <v/>
      </c>
      <c r="H95" s="12" t="str">
        <f>IF($C95="","",SUMIFS(取得記録!$E$7:$E$606,取得記録!$B$7:$B$606,$A95,取得記録!$A$7:$A$606,"&gt;="&amp;$C95,取得記録!$A$7:$A$606,"&lt;"&amp;EDATE($C95,12),取得記録!$C$7:$C$606,"&lt;&gt;時間"))</f>
        <v/>
      </c>
      <c r="I95" s="12" t="str">
        <f>IF($C95="","",IF(SUMIFS(取得記録!$E$7:$E$606,取得記録!$B$7:$B$606,$A95,取得記録!$A$7:$A$606,"&gt;="&amp;$C95,取得記録!$A$7:$A$606,"&lt;"&amp;EDATE($C95,12),取得記録!$C$7:$C$606,"時間")&gt;5,"5日超","")&amp;"")</f>
        <v/>
      </c>
      <c r="J95" s="12" t="str">
        <f>IF($C95="","",IF(D95&lt;10,"対象外（10日未満）",IF(H95&gt;=5,"達成",IF(設定!$B$7&gt;=EDATE($C95,12),"未達成","取得中（あと"&amp;(5-H95)&amp;"日）"))))</f>
        <v/>
      </c>
    </row>
    <row r="96" spans="1:10" ht="17.25" x14ac:dyDescent="0.25">
      <c r="A96" s="20" t="str">
        <f>IF(名簿!$A$15="","",名簿!$A$15)</f>
        <v/>
      </c>
      <c r="B96" s="12">
        <v>10</v>
      </c>
      <c r="C96" s="17" t="str">
        <f>IF(OR($A96="",名簿!$B$15=""),"",EDATE(名簿!$B$15,6+12*9))</f>
        <v/>
      </c>
      <c r="D96" s="21" t="str">
        <f>IF($C96="","",IF(AND(名簿!$G$15&lt;&gt;"",名簿!$F$15=$C96),名簿!$G$15,INDEX(GrantTable,7,IF(OR(N(名簿!$C$15)&gt;=5,N(名簿!$D$15)&gt;=30),1,6-MIN(4,MAX(1,N(名簿!$C$15)))))))</f>
        <v/>
      </c>
      <c r="E96" s="12" t="str">
        <f>IF($C96="","",SUMIFS(取得記録!$E$7:$E$606,取得記録!$B$7:$B$606,$A96,取得記録!$A$7:$A$606,"&gt;="&amp;$C96,取得記録!$A$7:$A$606,"&lt;"&amp;EDATE($C96,12)))</f>
        <v/>
      </c>
      <c r="F96" s="12" t="str">
        <f t="shared" si="10"/>
        <v/>
      </c>
      <c r="G96" s="12" t="str">
        <f t="shared" si="8"/>
        <v/>
      </c>
      <c r="H96" s="12" t="str">
        <f>IF($C96="","",SUMIFS(取得記録!$E$7:$E$606,取得記録!$B$7:$B$606,$A96,取得記録!$A$7:$A$606,"&gt;="&amp;$C96,取得記録!$A$7:$A$606,"&lt;"&amp;EDATE($C96,12),取得記録!$C$7:$C$606,"&lt;&gt;時間"))</f>
        <v/>
      </c>
      <c r="I96" s="12" t="str">
        <f>IF($C96="","",IF(SUMIFS(取得記録!$E$7:$E$606,取得記録!$B$7:$B$606,$A96,取得記録!$A$7:$A$606,"&gt;="&amp;$C96,取得記録!$A$7:$A$606,"&lt;"&amp;EDATE($C96,12),取得記録!$C$7:$C$606,"時間")&gt;5,"5日超","")&amp;"")</f>
        <v/>
      </c>
      <c r="J96" s="12" t="str">
        <f>IF($C96="","",IF(D96&lt;10,"対象外（10日未満）",IF(H96&gt;=5,"達成",IF(設定!$B$7&gt;=EDATE($C96,12),"未達成","取得中（あと"&amp;(5-H96)&amp;"日）"))))</f>
        <v/>
      </c>
    </row>
    <row r="97" spans="1:10" ht="17.25" x14ac:dyDescent="0.25">
      <c r="A97" s="20" t="str">
        <f>IF(名簿!$A$16="","",名簿!$A$16)</f>
        <v/>
      </c>
      <c r="B97" s="12">
        <v>1</v>
      </c>
      <c r="C97" s="17" t="str">
        <f>IF(OR($A97="",名簿!$B$16=""),"",EDATE(名簿!$B$16,6+12*0))</f>
        <v/>
      </c>
      <c r="D97" s="21" t="str">
        <f>IF($C97="","",IF(AND(名簿!$G$16&lt;&gt;"",名簿!$F$16=$C97),名簿!$G$16,INDEX(GrantTable,1,IF(OR(N(名簿!$C$16)&gt;=5,N(名簿!$D$16)&gt;=30),1,6-MIN(4,MAX(1,N(名簿!$C$16)))))))</f>
        <v/>
      </c>
      <c r="E97" s="12" t="str">
        <f>IF($C97="","",SUMIFS(取得記録!$E$7:$E$606,取得記録!$B$7:$B$606,$A97,取得記録!$A$7:$A$606,"&gt;="&amp;$C97,取得記録!$A$7:$A$606,"&lt;"&amp;EDATE($C97,12)))</f>
        <v/>
      </c>
      <c r="F97" s="12" t="str">
        <f>IF($C97="","",0)</f>
        <v/>
      </c>
      <c r="G97" s="12" t="str">
        <f t="shared" si="8"/>
        <v/>
      </c>
      <c r="H97" s="12" t="str">
        <f>IF($C97="","",SUMIFS(取得記録!$E$7:$E$606,取得記録!$B$7:$B$606,$A97,取得記録!$A$7:$A$606,"&gt;="&amp;$C97,取得記録!$A$7:$A$606,"&lt;"&amp;EDATE($C97,12),取得記録!$C$7:$C$606,"&lt;&gt;時間"))</f>
        <v/>
      </c>
      <c r="I97" s="12" t="str">
        <f>IF($C97="","",IF(SUMIFS(取得記録!$E$7:$E$606,取得記録!$B$7:$B$606,$A97,取得記録!$A$7:$A$606,"&gt;="&amp;$C97,取得記録!$A$7:$A$606,"&lt;"&amp;EDATE($C97,12),取得記録!$C$7:$C$606,"時間")&gt;5,"5日超","")&amp;"")</f>
        <v/>
      </c>
      <c r="J97" s="12" t="str">
        <f>IF($C97="","",IF(D97&lt;10,"対象外（10日未満）",IF(H97&gt;=5,"達成",IF(設定!$B$7&gt;=EDATE($C97,12),"未達成","取得中（あと"&amp;(5-H97)&amp;"日）"))))</f>
        <v/>
      </c>
    </row>
    <row r="98" spans="1:10" ht="17.25" x14ac:dyDescent="0.25">
      <c r="A98" s="20" t="str">
        <f>IF(名簿!$A$16="","",名簿!$A$16)</f>
        <v/>
      </c>
      <c r="B98" s="12">
        <v>2</v>
      </c>
      <c r="C98" s="17" t="str">
        <f>IF(OR($A98="",名簿!$B$16=""),"",EDATE(名簿!$B$16,6+12*1))</f>
        <v/>
      </c>
      <c r="D98" s="21" t="str">
        <f>IF($C98="","",IF(AND(名簿!$G$16&lt;&gt;"",名簿!$F$16=$C98),名簿!$G$16,INDEX(GrantTable,2,IF(OR(N(名簿!$C$16)&gt;=5,N(名簿!$D$16)&gt;=30),1,6-MIN(4,MAX(1,N(名簿!$C$16)))))))</f>
        <v/>
      </c>
      <c r="E98" s="12" t="str">
        <f>IF($C98="","",SUMIFS(取得記録!$E$7:$E$606,取得記録!$B$7:$B$606,$A98,取得記録!$A$7:$A$606,"&gt;="&amp;$C98,取得記録!$A$7:$A$606,"&lt;"&amp;EDATE($C98,12)))</f>
        <v/>
      </c>
      <c r="F98" s="12" t="str">
        <f t="shared" ref="F98:F106" si="11">IF($C98="","",N(G97))</f>
        <v/>
      </c>
      <c r="G98" s="12" t="str">
        <f t="shared" si="8"/>
        <v/>
      </c>
      <c r="H98" s="12" t="str">
        <f>IF($C98="","",SUMIFS(取得記録!$E$7:$E$606,取得記録!$B$7:$B$606,$A98,取得記録!$A$7:$A$606,"&gt;="&amp;$C98,取得記録!$A$7:$A$606,"&lt;"&amp;EDATE($C98,12),取得記録!$C$7:$C$606,"&lt;&gt;時間"))</f>
        <v/>
      </c>
      <c r="I98" s="12" t="str">
        <f>IF($C98="","",IF(SUMIFS(取得記録!$E$7:$E$606,取得記録!$B$7:$B$606,$A98,取得記録!$A$7:$A$606,"&gt;="&amp;$C98,取得記録!$A$7:$A$606,"&lt;"&amp;EDATE($C98,12),取得記録!$C$7:$C$606,"時間")&gt;5,"5日超","")&amp;"")</f>
        <v/>
      </c>
      <c r="J98" s="12" t="str">
        <f>IF($C98="","",IF(D98&lt;10,"対象外（10日未満）",IF(H98&gt;=5,"達成",IF(設定!$B$7&gt;=EDATE($C98,12),"未達成","取得中（あと"&amp;(5-H98)&amp;"日）"))))</f>
        <v/>
      </c>
    </row>
    <row r="99" spans="1:10" ht="17.25" x14ac:dyDescent="0.25">
      <c r="A99" s="20" t="str">
        <f>IF(名簿!$A$16="","",名簿!$A$16)</f>
        <v/>
      </c>
      <c r="B99" s="12">
        <v>3</v>
      </c>
      <c r="C99" s="17" t="str">
        <f>IF(OR($A99="",名簿!$B$16=""),"",EDATE(名簿!$B$16,6+12*2))</f>
        <v/>
      </c>
      <c r="D99" s="21" t="str">
        <f>IF($C99="","",IF(AND(名簿!$G$16&lt;&gt;"",名簿!$F$16=$C99),名簿!$G$16,INDEX(GrantTable,3,IF(OR(N(名簿!$C$16)&gt;=5,N(名簿!$D$16)&gt;=30),1,6-MIN(4,MAX(1,N(名簿!$C$16)))))))</f>
        <v/>
      </c>
      <c r="E99" s="12" t="str">
        <f>IF($C99="","",SUMIFS(取得記録!$E$7:$E$606,取得記録!$B$7:$B$606,$A99,取得記録!$A$7:$A$606,"&gt;="&amp;$C99,取得記録!$A$7:$A$606,"&lt;"&amp;EDATE($C99,12)))</f>
        <v/>
      </c>
      <c r="F99" s="12" t="str">
        <f t="shared" si="11"/>
        <v/>
      </c>
      <c r="G99" s="12" t="str">
        <f t="shared" si="8"/>
        <v/>
      </c>
      <c r="H99" s="12" t="str">
        <f>IF($C99="","",SUMIFS(取得記録!$E$7:$E$606,取得記録!$B$7:$B$606,$A99,取得記録!$A$7:$A$606,"&gt;="&amp;$C99,取得記録!$A$7:$A$606,"&lt;"&amp;EDATE($C99,12),取得記録!$C$7:$C$606,"&lt;&gt;時間"))</f>
        <v/>
      </c>
      <c r="I99" s="12" t="str">
        <f>IF($C99="","",IF(SUMIFS(取得記録!$E$7:$E$606,取得記録!$B$7:$B$606,$A99,取得記録!$A$7:$A$606,"&gt;="&amp;$C99,取得記録!$A$7:$A$606,"&lt;"&amp;EDATE($C99,12),取得記録!$C$7:$C$606,"時間")&gt;5,"5日超","")&amp;"")</f>
        <v/>
      </c>
      <c r="J99" s="12" t="str">
        <f>IF($C99="","",IF(D99&lt;10,"対象外（10日未満）",IF(H99&gt;=5,"達成",IF(設定!$B$7&gt;=EDATE($C99,12),"未達成","取得中（あと"&amp;(5-H99)&amp;"日）"))))</f>
        <v/>
      </c>
    </row>
    <row r="100" spans="1:10" ht="17.25" x14ac:dyDescent="0.25">
      <c r="A100" s="20" t="str">
        <f>IF(名簿!$A$16="","",名簿!$A$16)</f>
        <v/>
      </c>
      <c r="B100" s="12">
        <v>4</v>
      </c>
      <c r="C100" s="17" t="str">
        <f>IF(OR($A100="",名簿!$B$16=""),"",EDATE(名簿!$B$16,6+12*3))</f>
        <v/>
      </c>
      <c r="D100" s="21" t="str">
        <f>IF($C100="","",IF(AND(名簿!$G$16&lt;&gt;"",名簿!$F$16=$C100),名簿!$G$16,INDEX(GrantTable,4,IF(OR(N(名簿!$C$16)&gt;=5,N(名簿!$D$16)&gt;=30),1,6-MIN(4,MAX(1,N(名簿!$C$16)))))))</f>
        <v/>
      </c>
      <c r="E100" s="12" t="str">
        <f>IF($C100="","",SUMIFS(取得記録!$E$7:$E$606,取得記録!$B$7:$B$606,$A100,取得記録!$A$7:$A$606,"&gt;="&amp;$C100,取得記録!$A$7:$A$606,"&lt;"&amp;EDATE($C100,12)))</f>
        <v/>
      </c>
      <c r="F100" s="12" t="str">
        <f t="shared" si="11"/>
        <v/>
      </c>
      <c r="G100" s="12" t="str">
        <f t="shared" si="8"/>
        <v/>
      </c>
      <c r="H100" s="12" t="str">
        <f>IF($C100="","",SUMIFS(取得記録!$E$7:$E$606,取得記録!$B$7:$B$606,$A100,取得記録!$A$7:$A$606,"&gt;="&amp;$C100,取得記録!$A$7:$A$606,"&lt;"&amp;EDATE($C100,12),取得記録!$C$7:$C$606,"&lt;&gt;時間"))</f>
        <v/>
      </c>
      <c r="I100" s="12" t="str">
        <f>IF($C100="","",IF(SUMIFS(取得記録!$E$7:$E$606,取得記録!$B$7:$B$606,$A100,取得記録!$A$7:$A$606,"&gt;="&amp;$C100,取得記録!$A$7:$A$606,"&lt;"&amp;EDATE($C100,12),取得記録!$C$7:$C$606,"時間")&gt;5,"5日超","")&amp;"")</f>
        <v/>
      </c>
      <c r="J100" s="12" t="str">
        <f>IF($C100="","",IF(D100&lt;10,"対象外（10日未満）",IF(H100&gt;=5,"達成",IF(設定!$B$7&gt;=EDATE($C100,12),"未達成","取得中（あと"&amp;(5-H100)&amp;"日）"))))</f>
        <v/>
      </c>
    </row>
    <row r="101" spans="1:10" ht="17.25" x14ac:dyDescent="0.25">
      <c r="A101" s="20" t="str">
        <f>IF(名簿!$A$16="","",名簿!$A$16)</f>
        <v/>
      </c>
      <c r="B101" s="12">
        <v>5</v>
      </c>
      <c r="C101" s="17" t="str">
        <f>IF(OR($A101="",名簿!$B$16=""),"",EDATE(名簿!$B$16,6+12*4))</f>
        <v/>
      </c>
      <c r="D101" s="21" t="str">
        <f>IF($C101="","",IF(AND(名簿!$G$16&lt;&gt;"",名簿!$F$16=$C101),名簿!$G$16,INDEX(GrantTable,5,IF(OR(N(名簿!$C$16)&gt;=5,N(名簿!$D$16)&gt;=30),1,6-MIN(4,MAX(1,N(名簿!$C$16)))))))</f>
        <v/>
      </c>
      <c r="E101" s="12" t="str">
        <f>IF($C101="","",SUMIFS(取得記録!$E$7:$E$606,取得記録!$B$7:$B$606,$A101,取得記録!$A$7:$A$606,"&gt;="&amp;$C101,取得記録!$A$7:$A$606,"&lt;"&amp;EDATE($C101,12)))</f>
        <v/>
      </c>
      <c r="F101" s="12" t="str">
        <f t="shared" si="11"/>
        <v/>
      </c>
      <c r="G101" s="12" t="str">
        <f t="shared" si="8"/>
        <v/>
      </c>
      <c r="H101" s="12" t="str">
        <f>IF($C101="","",SUMIFS(取得記録!$E$7:$E$606,取得記録!$B$7:$B$606,$A101,取得記録!$A$7:$A$606,"&gt;="&amp;$C101,取得記録!$A$7:$A$606,"&lt;"&amp;EDATE($C101,12),取得記録!$C$7:$C$606,"&lt;&gt;時間"))</f>
        <v/>
      </c>
      <c r="I101" s="12" t="str">
        <f>IF($C101="","",IF(SUMIFS(取得記録!$E$7:$E$606,取得記録!$B$7:$B$606,$A101,取得記録!$A$7:$A$606,"&gt;="&amp;$C101,取得記録!$A$7:$A$606,"&lt;"&amp;EDATE($C101,12),取得記録!$C$7:$C$606,"時間")&gt;5,"5日超","")&amp;"")</f>
        <v/>
      </c>
      <c r="J101" s="12" t="str">
        <f>IF($C101="","",IF(D101&lt;10,"対象外（10日未満）",IF(H101&gt;=5,"達成",IF(設定!$B$7&gt;=EDATE($C101,12),"未達成","取得中（あと"&amp;(5-H101)&amp;"日）"))))</f>
        <v/>
      </c>
    </row>
    <row r="102" spans="1:10" ht="17.25" x14ac:dyDescent="0.25">
      <c r="A102" s="20" t="str">
        <f>IF(名簿!$A$16="","",名簿!$A$16)</f>
        <v/>
      </c>
      <c r="B102" s="12">
        <v>6</v>
      </c>
      <c r="C102" s="17" t="str">
        <f>IF(OR($A102="",名簿!$B$16=""),"",EDATE(名簿!$B$16,6+12*5))</f>
        <v/>
      </c>
      <c r="D102" s="21" t="str">
        <f>IF($C102="","",IF(AND(名簿!$G$16&lt;&gt;"",名簿!$F$16=$C102),名簿!$G$16,INDEX(GrantTable,6,IF(OR(N(名簿!$C$16)&gt;=5,N(名簿!$D$16)&gt;=30),1,6-MIN(4,MAX(1,N(名簿!$C$16)))))))</f>
        <v/>
      </c>
      <c r="E102" s="12" t="str">
        <f>IF($C102="","",SUMIFS(取得記録!$E$7:$E$606,取得記録!$B$7:$B$606,$A102,取得記録!$A$7:$A$606,"&gt;="&amp;$C102,取得記録!$A$7:$A$606,"&lt;"&amp;EDATE($C102,12)))</f>
        <v/>
      </c>
      <c r="F102" s="12" t="str">
        <f t="shared" si="11"/>
        <v/>
      </c>
      <c r="G102" s="12" t="str">
        <f t="shared" si="8"/>
        <v/>
      </c>
      <c r="H102" s="12" t="str">
        <f>IF($C102="","",SUMIFS(取得記録!$E$7:$E$606,取得記録!$B$7:$B$606,$A102,取得記録!$A$7:$A$606,"&gt;="&amp;$C102,取得記録!$A$7:$A$606,"&lt;"&amp;EDATE($C102,12),取得記録!$C$7:$C$606,"&lt;&gt;時間"))</f>
        <v/>
      </c>
      <c r="I102" s="12" t="str">
        <f>IF($C102="","",IF(SUMIFS(取得記録!$E$7:$E$606,取得記録!$B$7:$B$606,$A102,取得記録!$A$7:$A$606,"&gt;="&amp;$C102,取得記録!$A$7:$A$606,"&lt;"&amp;EDATE($C102,12),取得記録!$C$7:$C$606,"時間")&gt;5,"5日超","")&amp;"")</f>
        <v/>
      </c>
      <c r="J102" s="12" t="str">
        <f>IF($C102="","",IF(D102&lt;10,"対象外（10日未満）",IF(H102&gt;=5,"達成",IF(設定!$B$7&gt;=EDATE($C102,12),"未達成","取得中（あと"&amp;(5-H102)&amp;"日）"))))</f>
        <v/>
      </c>
    </row>
    <row r="103" spans="1:10" ht="17.25" x14ac:dyDescent="0.25">
      <c r="A103" s="20" t="str">
        <f>IF(名簿!$A$16="","",名簿!$A$16)</f>
        <v/>
      </c>
      <c r="B103" s="12">
        <v>7</v>
      </c>
      <c r="C103" s="17" t="str">
        <f>IF(OR($A103="",名簿!$B$16=""),"",EDATE(名簿!$B$16,6+12*6))</f>
        <v/>
      </c>
      <c r="D103" s="21" t="str">
        <f>IF($C103="","",IF(AND(名簿!$G$16&lt;&gt;"",名簿!$F$16=$C103),名簿!$G$16,INDEX(GrantTable,7,IF(OR(N(名簿!$C$16)&gt;=5,N(名簿!$D$16)&gt;=30),1,6-MIN(4,MAX(1,N(名簿!$C$16)))))))</f>
        <v/>
      </c>
      <c r="E103" s="12" t="str">
        <f>IF($C103="","",SUMIFS(取得記録!$E$7:$E$606,取得記録!$B$7:$B$606,$A103,取得記録!$A$7:$A$606,"&gt;="&amp;$C103,取得記録!$A$7:$A$606,"&lt;"&amp;EDATE($C103,12)))</f>
        <v/>
      </c>
      <c r="F103" s="12" t="str">
        <f t="shared" si="11"/>
        <v/>
      </c>
      <c r="G103" s="12" t="str">
        <f t="shared" si="8"/>
        <v/>
      </c>
      <c r="H103" s="12" t="str">
        <f>IF($C103="","",SUMIFS(取得記録!$E$7:$E$606,取得記録!$B$7:$B$606,$A103,取得記録!$A$7:$A$606,"&gt;="&amp;$C103,取得記録!$A$7:$A$606,"&lt;"&amp;EDATE($C103,12),取得記録!$C$7:$C$606,"&lt;&gt;時間"))</f>
        <v/>
      </c>
      <c r="I103" s="12" t="str">
        <f>IF($C103="","",IF(SUMIFS(取得記録!$E$7:$E$606,取得記録!$B$7:$B$606,$A103,取得記録!$A$7:$A$606,"&gt;="&amp;$C103,取得記録!$A$7:$A$606,"&lt;"&amp;EDATE($C103,12),取得記録!$C$7:$C$606,"時間")&gt;5,"5日超","")&amp;"")</f>
        <v/>
      </c>
      <c r="J103" s="12" t="str">
        <f>IF($C103="","",IF(D103&lt;10,"対象外（10日未満）",IF(H103&gt;=5,"達成",IF(設定!$B$7&gt;=EDATE($C103,12),"未達成","取得中（あと"&amp;(5-H103)&amp;"日）"))))</f>
        <v/>
      </c>
    </row>
    <row r="104" spans="1:10" ht="17.25" x14ac:dyDescent="0.25">
      <c r="A104" s="20" t="str">
        <f>IF(名簿!$A$16="","",名簿!$A$16)</f>
        <v/>
      </c>
      <c r="B104" s="12">
        <v>8</v>
      </c>
      <c r="C104" s="17" t="str">
        <f>IF(OR($A104="",名簿!$B$16=""),"",EDATE(名簿!$B$16,6+12*7))</f>
        <v/>
      </c>
      <c r="D104" s="21" t="str">
        <f>IF($C104="","",IF(AND(名簿!$G$16&lt;&gt;"",名簿!$F$16=$C104),名簿!$G$16,INDEX(GrantTable,7,IF(OR(N(名簿!$C$16)&gt;=5,N(名簿!$D$16)&gt;=30),1,6-MIN(4,MAX(1,N(名簿!$C$16)))))))</f>
        <v/>
      </c>
      <c r="E104" s="12" t="str">
        <f>IF($C104="","",SUMIFS(取得記録!$E$7:$E$606,取得記録!$B$7:$B$606,$A104,取得記録!$A$7:$A$606,"&gt;="&amp;$C104,取得記録!$A$7:$A$606,"&lt;"&amp;EDATE($C104,12)))</f>
        <v/>
      </c>
      <c r="F104" s="12" t="str">
        <f t="shared" si="11"/>
        <v/>
      </c>
      <c r="G104" s="12" t="str">
        <f t="shared" si="8"/>
        <v/>
      </c>
      <c r="H104" s="12" t="str">
        <f>IF($C104="","",SUMIFS(取得記録!$E$7:$E$606,取得記録!$B$7:$B$606,$A104,取得記録!$A$7:$A$606,"&gt;="&amp;$C104,取得記録!$A$7:$A$606,"&lt;"&amp;EDATE($C104,12),取得記録!$C$7:$C$606,"&lt;&gt;時間"))</f>
        <v/>
      </c>
      <c r="I104" s="12" t="str">
        <f>IF($C104="","",IF(SUMIFS(取得記録!$E$7:$E$606,取得記録!$B$7:$B$606,$A104,取得記録!$A$7:$A$606,"&gt;="&amp;$C104,取得記録!$A$7:$A$606,"&lt;"&amp;EDATE($C104,12),取得記録!$C$7:$C$606,"時間")&gt;5,"5日超","")&amp;"")</f>
        <v/>
      </c>
      <c r="J104" s="12" t="str">
        <f>IF($C104="","",IF(D104&lt;10,"対象外（10日未満）",IF(H104&gt;=5,"達成",IF(設定!$B$7&gt;=EDATE($C104,12),"未達成","取得中（あと"&amp;(5-H104)&amp;"日）"))))</f>
        <v/>
      </c>
    </row>
    <row r="105" spans="1:10" ht="17.25" x14ac:dyDescent="0.25">
      <c r="A105" s="20" t="str">
        <f>IF(名簿!$A$16="","",名簿!$A$16)</f>
        <v/>
      </c>
      <c r="B105" s="12">
        <v>9</v>
      </c>
      <c r="C105" s="17" t="str">
        <f>IF(OR($A105="",名簿!$B$16=""),"",EDATE(名簿!$B$16,6+12*8))</f>
        <v/>
      </c>
      <c r="D105" s="21" t="str">
        <f>IF($C105="","",IF(AND(名簿!$G$16&lt;&gt;"",名簿!$F$16=$C105),名簿!$G$16,INDEX(GrantTable,7,IF(OR(N(名簿!$C$16)&gt;=5,N(名簿!$D$16)&gt;=30),1,6-MIN(4,MAX(1,N(名簿!$C$16)))))))</f>
        <v/>
      </c>
      <c r="E105" s="12" t="str">
        <f>IF($C105="","",SUMIFS(取得記録!$E$7:$E$606,取得記録!$B$7:$B$606,$A105,取得記録!$A$7:$A$606,"&gt;="&amp;$C105,取得記録!$A$7:$A$606,"&lt;"&amp;EDATE($C105,12)))</f>
        <v/>
      </c>
      <c r="F105" s="12" t="str">
        <f t="shared" si="11"/>
        <v/>
      </c>
      <c r="G105" s="12" t="str">
        <f t="shared" si="8"/>
        <v/>
      </c>
      <c r="H105" s="12" t="str">
        <f>IF($C105="","",SUMIFS(取得記録!$E$7:$E$606,取得記録!$B$7:$B$606,$A105,取得記録!$A$7:$A$606,"&gt;="&amp;$C105,取得記録!$A$7:$A$606,"&lt;"&amp;EDATE($C105,12),取得記録!$C$7:$C$606,"&lt;&gt;時間"))</f>
        <v/>
      </c>
      <c r="I105" s="12" t="str">
        <f>IF($C105="","",IF(SUMIFS(取得記録!$E$7:$E$606,取得記録!$B$7:$B$606,$A105,取得記録!$A$7:$A$606,"&gt;="&amp;$C105,取得記録!$A$7:$A$606,"&lt;"&amp;EDATE($C105,12),取得記録!$C$7:$C$606,"時間")&gt;5,"5日超","")&amp;"")</f>
        <v/>
      </c>
      <c r="J105" s="12" t="str">
        <f>IF($C105="","",IF(D105&lt;10,"対象外（10日未満）",IF(H105&gt;=5,"達成",IF(設定!$B$7&gt;=EDATE($C105,12),"未達成","取得中（あと"&amp;(5-H105)&amp;"日）"))))</f>
        <v/>
      </c>
    </row>
    <row r="106" spans="1:10" ht="17.25" x14ac:dyDescent="0.25">
      <c r="A106" s="20" t="str">
        <f>IF(名簿!$A$16="","",名簿!$A$16)</f>
        <v/>
      </c>
      <c r="B106" s="12">
        <v>10</v>
      </c>
      <c r="C106" s="17" t="str">
        <f>IF(OR($A106="",名簿!$B$16=""),"",EDATE(名簿!$B$16,6+12*9))</f>
        <v/>
      </c>
      <c r="D106" s="21" t="str">
        <f>IF($C106="","",IF(AND(名簿!$G$16&lt;&gt;"",名簿!$F$16=$C106),名簿!$G$16,INDEX(GrantTable,7,IF(OR(N(名簿!$C$16)&gt;=5,N(名簿!$D$16)&gt;=30),1,6-MIN(4,MAX(1,N(名簿!$C$16)))))))</f>
        <v/>
      </c>
      <c r="E106" s="12" t="str">
        <f>IF($C106="","",SUMIFS(取得記録!$E$7:$E$606,取得記録!$B$7:$B$606,$A106,取得記録!$A$7:$A$606,"&gt;="&amp;$C106,取得記録!$A$7:$A$606,"&lt;"&amp;EDATE($C106,12)))</f>
        <v/>
      </c>
      <c r="F106" s="12" t="str">
        <f t="shared" si="11"/>
        <v/>
      </c>
      <c r="G106" s="12" t="str">
        <f t="shared" si="8"/>
        <v/>
      </c>
      <c r="H106" s="12" t="str">
        <f>IF($C106="","",SUMIFS(取得記録!$E$7:$E$606,取得記録!$B$7:$B$606,$A106,取得記録!$A$7:$A$606,"&gt;="&amp;$C106,取得記録!$A$7:$A$606,"&lt;"&amp;EDATE($C106,12),取得記録!$C$7:$C$606,"&lt;&gt;時間"))</f>
        <v/>
      </c>
      <c r="I106" s="12" t="str">
        <f>IF($C106="","",IF(SUMIFS(取得記録!$E$7:$E$606,取得記録!$B$7:$B$606,$A106,取得記録!$A$7:$A$606,"&gt;="&amp;$C106,取得記録!$A$7:$A$606,"&lt;"&amp;EDATE($C106,12),取得記録!$C$7:$C$606,"時間")&gt;5,"5日超","")&amp;"")</f>
        <v/>
      </c>
      <c r="J106" s="12" t="str">
        <f>IF($C106="","",IF(D106&lt;10,"対象外（10日未満）",IF(H106&gt;=5,"達成",IF(設定!$B$7&gt;=EDATE($C106,12),"未達成","取得中（あと"&amp;(5-H106)&amp;"日）"))))</f>
        <v/>
      </c>
    </row>
    <row r="107" spans="1:10" ht="17.25" x14ac:dyDescent="0.25">
      <c r="A107" s="20" t="str">
        <f>IF(名簿!$A$17="","",名簿!$A$17)</f>
        <v/>
      </c>
      <c r="B107" s="12">
        <v>1</v>
      </c>
      <c r="C107" s="17" t="str">
        <f>IF(OR($A107="",名簿!$B$17=""),"",EDATE(名簿!$B$17,6+12*0))</f>
        <v/>
      </c>
      <c r="D107" s="21" t="str">
        <f>IF($C107="","",IF(AND(名簿!$G$17&lt;&gt;"",名簿!$F$17=$C107),名簿!$G$17,INDEX(GrantTable,1,IF(OR(N(名簿!$C$17)&gt;=5,N(名簿!$D$17)&gt;=30),1,6-MIN(4,MAX(1,N(名簿!$C$17)))))))</f>
        <v/>
      </c>
      <c r="E107" s="12" t="str">
        <f>IF($C107="","",SUMIFS(取得記録!$E$7:$E$606,取得記録!$B$7:$B$606,$A107,取得記録!$A$7:$A$606,"&gt;="&amp;$C107,取得記録!$A$7:$A$606,"&lt;"&amp;EDATE($C107,12)))</f>
        <v/>
      </c>
      <c r="F107" s="12" t="str">
        <f>IF($C107="","",0)</f>
        <v/>
      </c>
      <c r="G107" s="12" t="str">
        <f t="shared" si="8"/>
        <v/>
      </c>
      <c r="H107" s="12" t="str">
        <f>IF($C107="","",SUMIFS(取得記録!$E$7:$E$606,取得記録!$B$7:$B$606,$A107,取得記録!$A$7:$A$606,"&gt;="&amp;$C107,取得記録!$A$7:$A$606,"&lt;"&amp;EDATE($C107,12),取得記録!$C$7:$C$606,"&lt;&gt;時間"))</f>
        <v/>
      </c>
      <c r="I107" s="12" t="str">
        <f>IF($C107="","",IF(SUMIFS(取得記録!$E$7:$E$606,取得記録!$B$7:$B$606,$A107,取得記録!$A$7:$A$606,"&gt;="&amp;$C107,取得記録!$A$7:$A$606,"&lt;"&amp;EDATE($C107,12),取得記録!$C$7:$C$606,"時間")&gt;5,"5日超","")&amp;"")</f>
        <v/>
      </c>
      <c r="J107" s="12" t="str">
        <f>IF($C107="","",IF(D107&lt;10,"対象外（10日未満）",IF(H107&gt;=5,"達成",IF(設定!$B$7&gt;=EDATE($C107,12),"未達成","取得中（あと"&amp;(5-H107)&amp;"日）"))))</f>
        <v/>
      </c>
    </row>
    <row r="108" spans="1:10" ht="17.25" x14ac:dyDescent="0.25">
      <c r="A108" s="20" t="str">
        <f>IF(名簿!$A$17="","",名簿!$A$17)</f>
        <v/>
      </c>
      <c r="B108" s="12">
        <v>2</v>
      </c>
      <c r="C108" s="17" t="str">
        <f>IF(OR($A108="",名簿!$B$17=""),"",EDATE(名簿!$B$17,6+12*1))</f>
        <v/>
      </c>
      <c r="D108" s="21" t="str">
        <f>IF($C108="","",IF(AND(名簿!$G$17&lt;&gt;"",名簿!$F$17=$C108),名簿!$G$17,INDEX(GrantTable,2,IF(OR(N(名簿!$C$17)&gt;=5,N(名簿!$D$17)&gt;=30),1,6-MIN(4,MAX(1,N(名簿!$C$17)))))))</f>
        <v/>
      </c>
      <c r="E108" s="12" t="str">
        <f>IF($C108="","",SUMIFS(取得記録!$E$7:$E$606,取得記録!$B$7:$B$606,$A108,取得記録!$A$7:$A$606,"&gt;="&amp;$C108,取得記録!$A$7:$A$606,"&lt;"&amp;EDATE($C108,12)))</f>
        <v/>
      </c>
      <c r="F108" s="12" t="str">
        <f t="shared" ref="F108:F116" si="12">IF($C108="","",N(G107))</f>
        <v/>
      </c>
      <c r="G108" s="12" t="str">
        <f t="shared" si="8"/>
        <v/>
      </c>
      <c r="H108" s="12" t="str">
        <f>IF($C108="","",SUMIFS(取得記録!$E$7:$E$606,取得記録!$B$7:$B$606,$A108,取得記録!$A$7:$A$606,"&gt;="&amp;$C108,取得記録!$A$7:$A$606,"&lt;"&amp;EDATE($C108,12),取得記録!$C$7:$C$606,"&lt;&gt;時間"))</f>
        <v/>
      </c>
      <c r="I108" s="12" t="str">
        <f>IF($C108="","",IF(SUMIFS(取得記録!$E$7:$E$606,取得記録!$B$7:$B$606,$A108,取得記録!$A$7:$A$606,"&gt;="&amp;$C108,取得記録!$A$7:$A$606,"&lt;"&amp;EDATE($C108,12),取得記録!$C$7:$C$606,"時間")&gt;5,"5日超","")&amp;"")</f>
        <v/>
      </c>
      <c r="J108" s="12" t="str">
        <f>IF($C108="","",IF(D108&lt;10,"対象外（10日未満）",IF(H108&gt;=5,"達成",IF(設定!$B$7&gt;=EDATE($C108,12),"未達成","取得中（あと"&amp;(5-H108)&amp;"日）"))))</f>
        <v/>
      </c>
    </row>
    <row r="109" spans="1:10" ht="17.25" x14ac:dyDescent="0.25">
      <c r="A109" s="20" t="str">
        <f>IF(名簿!$A$17="","",名簿!$A$17)</f>
        <v/>
      </c>
      <c r="B109" s="12">
        <v>3</v>
      </c>
      <c r="C109" s="17" t="str">
        <f>IF(OR($A109="",名簿!$B$17=""),"",EDATE(名簿!$B$17,6+12*2))</f>
        <v/>
      </c>
      <c r="D109" s="21" t="str">
        <f>IF($C109="","",IF(AND(名簿!$G$17&lt;&gt;"",名簿!$F$17=$C109),名簿!$G$17,INDEX(GrantTable,3,IF(OR(N(名簿!$C$17)&gt;=5,N(名簿!$D$17)&gt;=30),1,6-MIN(4,MAX(1,N(名簿!$C$17)))))))</f>
        <v/>
      </c>
      <c r="E109" s="12" t="str">
        <f>IF($C109="","",SUMIFS(取得記録!$E$7:$E$606,取得記録!$B$7:$B$606,$A109,取得記録!$A$7:$A$606,"&gt;="&amp;$C109,取得記録!$A$7:$A$606,"&lt;"&amp;EDATE($C109,12)))</f>
        <v/>
      </c>
      <c r="F109" s="12" t="str">
        <f t="shared" si="12"/>
        <v/>
      </c>
      <c r="G109" s="12" t="str">
        <f t="shared" si="8"/>
        <v/>
      </c>
      <c r="H109" s="12" t="str">
        <f>IF($C109="","",SUMIFS(取得記録!$E$7:$E$606,取得記録!$B$7:$B$606,$A109,取得記録!$A$7:$A$606,"&gt;="&amp;$C109,取得記録!$A$7:$A$606,"&lt;"&amp;EDATE($C109,12),取得記録!$C$7:$C$606,"&lt;&gt;時間"))</f>
        <v/>
      </c>
      <c r="I109" s="12" t="str">
        <f>IF($C109="","",IF(SUMIFS(取得記録!$E$7:$E$606,取得記録!$B$7:$B$606,$A109,取得記録!$A$7:$A$606,"&gt;="&amp;$C109,取得記録!$A$7:$A$606,"&lt;"&amp;EDATE($C109,12),取得記録!$C$7:$C$606,"時間")&gt;5,"5日超","")&amp;"")</f>
        <v/>
      </c>
      <c r="J109" s="12" t="str">
        <f>IF($C109="","",IF(D109&lt;10,"対象外（10日未満）",IF(H109&gt;=5,"達成",IF(設定!$B$7&gt;=EDATE($C109,12),"未達成","取得中（あと"&amp;(5-H109)&amp;"日）"))))</f>
        <v/>
      </c>
    </row>
    <row r="110" spans="1:10" ht="17.25" x14ac:dyDescent="0.25">
      <c r="A110" s="20" t="str">
        <f>IF(名簿!$A$17="","",名簿!$A$17)</f>
        <v/>
      </c>
      <c r="B110" s="12">
        <v>4</v>
      </c>
      <c r="C110" s="17" t="str">
        <f>IF(OR($A110="",名簿!$B$17=""),"",EDATE(名簿!$B$17,6+12*3))</f>
        <v/>
      </c>
      <c r="D110" s="21" t="str">
        <f>IF($C110="","",IF(AND(名簿!$G$17&lt;&gt;"",名簿!$F$17=$C110),名簿!$G$17,INDEX(GrantTable,4,IF(OR(N(名簿!$C$17)&gt;=5,N(名簿!$D$17)&gt;=30),1,6-MIN(4,MAX(1,N(名簿!$C$17)))))))</f>
        <v/>
      </c>
      <c r="E110" s="12" t="str">
        <f>IF($C110="","",SUMIFS(取得記録!$E$7:$E$606,取得記録!$B$7:$B$606,$A110,取得記録!$A$7:$A$606,"&gt;="&amp;$C110,取得記録!$A$7:$A$606,"&lt;"&amp;EDATE($C110,12)))</f>
        <v/>
      </c>
      <c r="F110" s="12" t="str">
        <f t="shared" si="12"/>
        <v/>
      </c>
      <c r="G110" s="12" t="str">
        <f t="shared" si="8"/>
        <v/>
      </c>
      <c r="H110" s="12" t="str">
        <f>IF($C110="","",SUMIFS(取得記録!$E$7:$E$606,取得記録!$B$7:$B$606,$A110,取得記録!$A$7:$A$606,"&gt;="&amp;$C110,取得記録!$A$7:$A$606,"&lt;"&amp;EDATE($C110,12),取得記録!$C$7:$C$606,"&lt;&gt;時間"))</f>
        <v/>
      </c>
      <c r="I110" s="12" t="str">
        <f>IF($C110="","",IF(SUMIFS(取得記録!$E$7:$E$606,取得記録!$B$7:$B$606,$A110,取得記録!$A$7:$A$606,"&gt;="&amp;$C110,取得記録!$A$7:$A$606,"&lt;"&amp;EDATE($C110,12),取得記録!$C$7:$C$606,"時間")&gt;5,"5日超","")&amp;"")</f>
        <v/>
      </c>
      <c r="J110" s="12" t="str">
        <f>IF($C110="","",IF(D110&lt;10,"対象外（10日未満）",IF(H110&gt;=5,"達成",IF(設定!$B$7&gt;=EDATE($C110,12),"未達成","取得中（あと"&amp;(5-H110)&amp;"日）"))))</f>
        <v/>
      </c>
    </row>
    <row r="111" spans="1:10" ht="17.25" x14ac:dyDescent="0.25">
      <c r="A111" s="20" t="str">
        <f>IF(名簿!$A$17="","",名簿!$A$17)</f>
        <v/>
      </c>
      <c r="B111" s="12">
        <v>5</v>
      </c>
      <c r="C111" s="17" t="str">
        <f>IF(OR($A111="",名簿!$B$17=""),"",EDATE(名簿!$B$17,6+12*4))</f>
        <v/>
      </c>
      <c r="D111" s="21" t="str">
        <f>IF($C111="","",IF(AND(名簿!$G$17&lt;&gt;"",名簿!$F$17=$C111),名簿!$G$17,INDEX(GrantTable,5,IF(OR(N(名簿!$C$17)&gt;=5,N(名簿!$D$17)&gt;=30),1,6-MIN(4,MAX(1,N(名簿!$C$17)))))))</f>
        <v/>
      </c>
      <c r="E111" s="12" t="str">
        <f>IF($C111="","",SUMIFS(取得記録!$E$7:$E$606,取得記録!$B$7:$B$606,$A111,取得記録!$A$7:$A$606,"&gt;="&amp;$C111,取得記録!$A$7:$A$606,"&lt;"&amp;EDATE($C111,12)))</f>
        <v/>
      </c>
      <c r="F111" s="12" t="str">
        <f t="shared" si="12"/>
        <v/>
      </c>
      <c r="G111" s="12" t="str">
        <f t="shared" si="8"/>
        <v/>
      </c>
      <c r="H111" s="12" t="str">
        <f>IF($C111="","",SUMIFS(取得記録!$E$7:$E$606,取得記録!$B$7:$B$606,$A111,取得記録!$A$7:$A$606,"&gt;="&amp;$C111,取得記録!$A$7:$A$606,"&lt;"&amp;EDATE($C111,12),取得記録!$C$7:$C$606,"&lt;&gt;時間"))</f>
        <v/>
      </c>
      <c r="I111" s="12" t="str">
        <f>IF($C111="","",IF(SUMIFS(取得記録!$E$7:$E$606,取得記録!$B$7:$B$606,$A111,取得記録!$A$7:$A$606,"&gt;="&amp;$C111,取得記録!$A$7:$A$606,"&lt;"&amp;EDATE($C111,12),取得記録!$C$7:$C$606,"時間")&gt;5,"5日超","")&amp;"")</f>
        <v/>
      </c>
      <c r="J111" s="12" t="str">
        <f>IF($C111="","",IF(D111&lt;10,"対象外（10日未満）",IF(H111&gt;=5,"達成",IF(設定!$B$7&gt;=EDATE($C111,12),"未達成","取得中（あと"&amp;(5-H111)&amp;"日）"))))</f>
        <v/>
      </c>
    </row>
    <row r="112" spans="1:10" ht="17.25" x14ac:dyDescent="0.25">
      <c r="A112" s="20" t="str">
        <f>IF(名簿!$A$17="","",名簿!$A$17)</f>
        <v/>
      </c>
      <c r="B112" s="12">
        <v>6</v>
      </c>
      <c r="C112" s="17" t="str">
        <f>IF(OR($A112="",名簿!$B$17=""),"",EDATE(名簿!$B$17,6+12*5))</f>
        <v/>
      </c>
      <c r="D112" s="21" t="str">
        <f>IF($C112="","",IF(AND(名簿!$G$17&lt;&gt;"",名簿!$F$17=$C112),名簿!$G$17,INDEX(GrantTable,6,IF(OR(N(名簿!$C$17)&gt;=5,N(名簿!$D$17)&gt;=30),1,6-MIN(4,MAX(1,N(名簿!$C$17)))))))</f>
        <v/>
      </c>
      <c r="E112" s="12" t="str">
        <f>IF($C112="","",SUMIFS(取得記録!$E$7:$E$606,取得記録!$B$7:$B$606,$A112,取得記録!$A$7:$A$606,"&gt;="&amp;$C112,取得記録!$A$7:$A$606,"&lt;"&amp;EDATE($C112,12)))</f>
        <v/>
      </c>
      <c r="F112" s="12" t="str">
        <f t="shared" si="12"/>
        <v/>
      </c>
      <c r="G112" s="12" t="str">
        <f t="shared" si="8"/>
        <v/>
      </c>
      <c r="H112" s="12" t="str">
        <f>IF($C112="","",SUMIFS(取得記録!$E$7:$E$606,取得記録!$B$7:$B$606,$A112,取得記録!$A$7:$A$606,"&gt;="&amp;$C112,取得記録!$A$7:$A$606,"&lt;"&amp;EDATE($C112,12),取得記録!$C$7:$C$606,"&lt;&gt;時間"))</f>
        <v/>
      </c>
      <c r="I112" s="12" t="str">
        <f>IF($C112="","",IF(SUMIFS(取得記録!$E$7:$E$606,取得記録!$B$7:$B$606,$A112,取得記録!$A$7:$A$606,"&gt;="&amp;$C112,取得記録!$A$7:$A$606,"&lt;"&amp;EDATE($C112,12),取得記録!$C$7:$C$606,"時間")&gt;5,"5日超","")&amp;"")</f>
        <v/>
      </c>
      <c r="J112" s="12" t="str">
        <f>IF($C112="","",IF(D112&lt;10,"対象外（10日未満）",IF(H112&gt;=5,"達成",IF(設定!$B$7&gt;=EDATE($C112,12),"未達成","取得中（あと"&amp;(5-H112)&amp;"日）"))))</f>
        <v/>
      </c>
    </row>
    <row r="113" spans="1:10" ht="17.25" x14ac:dyDescent="0.25">
      <c r="A113" s="20" t="str">
        <f>IF(名簿!$A$17="","",名簿!$A$17)</f>
        <v/>
      </c>
      <c r="B113" s="12">
        <v>7</v>
      </c>
      <c r="C113" s="17" t="str">
        <f>IF(OR($A113="",名簿!$B$17=""),"",EDATE(名簿!$B$17,6+12*6))</f>
        <v/>
      </c>
      <c r="D113" s="21" t="str">
        <f>IF($C113="","",IF(AND(名簿!$G$17&lt;&gt;"",名簿!$F$17=$C113),名簿!$G$17,INDEX(GrantTable,7,IF(OR(N(名簿!$C$17)&gt;=5,N(名簿!$D$17)&gt;=30),1,6-MIN(4,MAX(1,N(名簿!$C$17)))))))</f>
        <v/>
      </c>
      <c r="E113" s="12" t="str">
        <f>IF($C113="","",SUMIFS(取得記録!$E$7:$E$606,取得記録!$B$7:$B$606,$A113,取得記録!$A$7:$A$606,"&gt;="&amp;$C113,取得記録!$A$7:$A$606,"&lt;"&amp;EDATE($C113,12)))</f>
        <v/>
      </c>
      <c r="F113" s="12" t="str">
        <f t="shared" si="12"/>
        <v/>
      </c>
      <c r="G113" s="12" t="str">
        <f t="shared" si="8"/>
        <v/>
      </c>
      <c r="H113" s="12" t="str">
        <f>IF($C113="","",SUMIFS(取得記録!$E$7:$E$606,取得記録!$B$7:$B$606,$A113,取得記録!$A$7:$A$606,"&gt;="&amp;$C113,取得記録!$A$7:$A$606,"&lt;"&amp;EDATE($C113,12),取得記録!$C$7:$C$606,"&lt;&gt;時間"))</f>
        <v/>
      </c>
      <c r="I113" s="12" t="str">
        <f>IF($C113="","",IF(SUMIFS(取得記録!$E$7:$E$606,取得記録!$B$7:$B$606,$A113,取得記録!$A$7:$A$606,"&gt;="&amp;$C113,取得記録!$A$7:$A$606,"&lt;"&amp;EDATE($C113,12),取得記録!$C$7:$C$606,"時間")&gt;5,"5日超","")&amp;"")</f>
        <v/>
      </c>
      <c r="J113" s="12" t="str">
        <f>IF($C113="","",IF(D113&lt;10,"対象外（10日未満）",IF(H113&gt;=5,"達成",IF(設定!$B$7&gt;=EDATE($C113,12),"未達成","取得中（あと"&amp;(5-H113)&amp;"日）"))))</f>
        <v/>
      </c>
    </row>
    <row r="114" spans="1:10" ht="17.25" x14ac:dyDescent="0.25">
      <c r="A114" s="20" t="str">
        <f>IF(名簿!$A$17="","",名簿!$A$17)</f>
        <v/>
      </c>
      <c r="B114" s="12">
        <v>8</v>
      </c>
      <c r="C114" s="17" t="str">
        <f>IF(OR($A114="",名簿!$B$17=""),"",EDATE(名簿!$B$17,6+12*7))</f>
        <v/>
      </c>
      <c r="D114" s="21" t="str">
        <f>IF($C114="","",IF(AND(名簿!$G$17&lt;&gt;"",名簿!$F$17=$C114),名簿!$G$17,INDEX(GrantTable,7,IF(OR(N(名簿!$C$17)&gt;=5,N(名簿!$D$17)&gt;=30),1,6-MIN(4,MAX(1,N(名簿!$C$17)))))))</f>
        <v/>
      </c>
      <c r="E114" s="12" t="str">
        <f>IF($C114="","",SUMIFS(取得記録!$E$7:$E$606,取得記録!$B$7:$B$606,$A114,取得記録!$A$7:$A$606,"&gt;="&amp;$C114,取得記録!$A$7:$A$606,"&lt;"&amp;EDATE($C114,12)))</f>
        <v/>
      </c>
      <c r="F114" s="12" t="str">
        <f t="shared" si="12"/>
        <v/>
      </c>
      <c r="G114" s="12" t="str">
        <f t="shared" si="8"/>
        <v/>
      </c>
      <c r="H114" s="12" t="str">
        <f>IF($C114="","",SUMIFS(取得記録!$E$7:$E$606,取得記録!$B$7:$B$606,$A114,取得記録!$A$7:$A$606,"&gt;="&amp;$C114,取得記録!$A$7:$A$606,"&lt;"&amp;EDATE($C114,12),取得記録!$C$7:$C$606,"&lt;&gt;時間"))</f>
        <v/>
      </c>
      <c r="I114" s="12" t="str">
        <f>IF($C114="","",IF(SUMIFS(取得記録!$E$7:$E$606,取得記録!$B$7:$B$606,$A114,取得記録!$A$7:$A$606,"&gt;="&amp;$C114,取得記録!$A$7:$A$606,"&lt;"&amp;EDATE($C114,12),取得記録!$C$7:$C$606,"時間")&gt;5,"5日超","")&amp;"")</f>
        <v/>
      </c>
      <c r="J114" s="12" t="str">
        <f>IF($C114="","",IF(D114&lt;10,"対象外（10日未満）",IF(H114&gt;=5,"達成",IF(設定!$B$7&gt;=EDATE($C114,12),"未達成","取得中（あと"&amp;(5-H114)&amp;"日）"))))</f>
        <v/>
      </c>
    </row>
    <row r="115" spans="1:10" ht="17.25" x14ac:dyDescent="0.25">
      <c r="A115" s="20" t="str">
        <f>IF(名簿!$A$17="","",名簿!$A$17)</f>
        <v/>
      </c>
      <c r="B115" s="12">
        <v>9</v>
      </c>
      <c r="C115" s="17" t="str">
        <f>IF(OR($A115="",名簿!$B$17=""),"",EDATE(名簿!$B$17,6+12*8))</f>
        <v/>
      </c>
      <c r="D115" s="21" t="str">
        <f>IF($C115="","",IF(AND(名簿!$G$17&lt;&gt;"",名簿!$F$17=$C115),名簿!$G$17,INDEX(GrantTable,7,IF(OR(N(名簿!$C$17)&gt;=5,N(名簿!$D$17)&gt;=30),1,6-MIN(4,MAX(1,N(名簿!$C$17)))))))</f>
        <v/>
      </c>
      <c r="E115" s="12" t="str">
        <f>IF($C115="","",SUMIFS(取得記録!$E$7:$E$606,取得記録!$B$7:$B$606,$A115,取得記録!$A$7:$A$606,"&gt;="&amp;$C115,取得記録!$A$7:$A$606,"&lt;"&amp;EDATE($C115,12)))</f>
        <v/>
      </c>
      <c r="F115" s="12" t="str">
        <f t="shared" si="12"/>
        <v/>
      </c>
      <c r="G115" s="12" t="str">
        <f t="shared" si="8"/>
        <v/>
      </c>
      <c r="H115" s="12" t="str">
        <f>IF($C115="","",SUMIFS(取得記録!$E$7:$E$606,取得記録!$B$7:$B$606,$A115,取得記録!$A$7:$A$606,"&gt;="&amp;$C115,取得記録!$A$7:$A$606,"&lt;"&amp;EDATE($C115,12),取得記録!$C$7:$C$606,"&lt;&gt;時間"))</f>
        <v/>
      </c>
      <c r="I115" s="12" t="str">
        <f>IF($C115="","",IF(SUMIFS(取得記録!$E$7:$E$606,取得記録!$B$7:$B$606,$A115,取得記録!$A$7:$A$606,"&gt;="&amp;$C115,取得記録!$A$7:$A$606,"&lt;"&amp;EDATE($C115,12),取得記録!$C$7:$C$606,"時間")&gt;5,"5日超","")&amp;"")</f>
        <v/>
      </c>
      <c r="J115" s="12" t="str">
        <f>IF($C115="","",IF(D115&lt;10,"対象外（10日未満）",IF(H115&gt;=5,"達成",IF(設定!$B$7&gt;=EDATE($C115,12),"未達成","取得中（あと"&amp;(5-H115)&amp;"日）"))))</f>
        <v/>
      </c>
    </row>
    <row r="116" spans="1:10" ht="17.25" x14ac:dyDescent="0.25">
      <c r="A116" s="20" t="str">
        <f>IF(名簿!$A$17="","",名簿!$A$17)</f>
        <v/>
      </c>
      <c r="B116" s="12">
        <v>10</v>
      </c>
      <c r="C116" s="17" t="str">
        <f>IF(OR($A116="",名簿!$B$17=""),"",EDATE(名簿!$B$17,6+12*9))</f>
        <v/>
      </c>
      <c r="D116" s="21" t="str">
        <f>IF($C116="","",IF(AND(名簿!$G$17&lt;&gt;"",名簿!$F$17=$C116),名簿!$G$17,INDEX(GrantTable,7,IF(OR(N(名簿!$C$17)&gt;=5,N(名簿!$D$17)&gt;=30),1,6-MIN(4,MAX(1,N(名簿!$C$17)))))))</f>
        <v/>
      </c>
      <c r="E116" s="12" t="str">
        <f>IF($C116="","",SUMIFS(取得記録!$E$7:$E$606,取得記録!$B$7:$B$606,$A116,取得記録!$A$7:$A$606,"&gt;="&amp;$C116,取得記録!$A$7:$A$606,"&lt;"&amp;EDATE($C116,12)))</f>
        <v/>
      </c>
      <c r="F116" s="12" t="str">
        <f t="shared" si="12"/>
        <v/>
      </c>
      <c r="G116" s="12" t="str">
        <f t="shared" si="8"/>
        <v/>
      </c>
      <c r="H116" s="12" t="str">
        <f>IF($C116="","",SUMIFS(取得記録!$E$7:$E$606,取得記録!$B$7:$B$606,$A116,取得記録!$A$7:$A$606,"&gt;="&amp;$C116,取得記録!$A$7:$A$606,"&lt;"&amp;EDATE($C116,12),取得記録!$C$7:$C$606,"&lt;&gt;時間"))</f>
        <v/>
      </c>
      <c r="I116" s="12" t="str">
        <f>IF($C116="","",IF(SUMIFS(取得記録!$E$7:$E$606,取得記録!$B$7:$B$606,$A116,取得記録!$A$7:$A$606,"&gt;="&amp;$C116,取得記録!$A$7:$A$606,"&lt;"&amp;EDATE($C116,12),取得記録!$C$7:$C$606,"時間")&gt;5,"5日超","")&amp;"")</f>
        <v/>
      </c>
      <c r="J116" s="12" t="str">
        <f>IF($C116="","",IF(D116&lt;10,"対象外（10日未満）",IF(H116&gt;=5,"達成",IF(設定!$B$7&gt;=EDATE($C116,12),"未達成","取得中（あと"&amp;(5-H116)&amp;"日）"))))</f>
        <v/>
      </c>
    </row>
    <row r="117" spans="1:10" ht="17.25" x14ac:dyDescent="0.25">
      <c r="A117" s="20" t="str">
        <f>IF(名簿!$A$18="","",名簿!$A$18)</f>
        <v/>
      </c>
      <c r="B117" s="12">
        <v>1</v>
      </c>
      <c r="C117" s="17" t="str">
        <f>IF(OR($A117="",名簿!$B$18=""),"",EDATE(名簿!$B$18,6+12*0))</f>
        <v/>
      </c>
      <c r="D117" s="21" t="str">
        <f>IF($C117="","",IF(AND(名簿!$G$18&lt;&gt;"",名簿!$F$18=$C117),名簿!$G$18,INDEX(GrantTable,1,IF(OR(N(名簿!$C$18)&gt;=5,N(名簿!$D$18)&gt;=30),1,6-MIN(4,MAX(1,N(名簿!$C$18)))))))</f>
        <v/>
      </c>
      <c r="E117" s="12" t="str">
        <f>IF($C117="","",SUMIFS(取得記録!$E$7:$E$606,取得記録!$B$7:$B$606,$A117,取得記録!$A$7:$A$606,"&gt;="&amp;$C117,取得記録!$A$7:$A$606,"&lt;"&amp;EDATE($C117,12)))</f>
        <v/>
      </c>
      <c r="F117" s="12" t="str">
        <f>IF($C117="","",0)</f>
        <v/>
      </c>
      <c r="G117" s="12" t="str">
        <f t="shared" si="8"/>
        <v/>
      </c>
      <c r="H117" s="12" t="str">
        <f>IF($C117="","",SUMIFS(取得記録!$E$7:$E$606,取得記録!$B$7:$B$606,$A117,取得記録!$A$7:$A$606,"&gt;="&amp;$C117,取得記録!$A$7:$A$606,"&lt;"&amp;EDATE($C117,12),取得記録!$C$7:$C$606,"&lt;&gt;時間"))</f>
        <v/>
      </c>
      <c r="I117" s="12" t="str">
        <f>IF($C117="","",IF(SUMIFS(取得記録!$E$7:$E$606,取得記録!$B$7:$B$606,$A117,取得記録!$A$7:$A$606,"&gt;="&amp;$C117,取得記録!$A$7:$A$606,"&lt;"&amp;EDATE($C117,12),取得記録!$C$7:$C$606,"時間")&gt;5,"5日超","")&amp;"")</f>
        <v/>
      </c>
      <c r="J117" s="12" t="str">
        <f>IF($C117="","",IF(D117&lt;10,"対象外（10日未満）",IF(H117&gt;=5,"達成",IF(設定!$B$7&gt;=EDATE($C117,12),"未達成","取得中（あと"&amp;(5-H117)&amp;"日）"))))</f>
        <v/>
      </c>
    </row>
    <row r="118" spans="1:10" ht="17.25" x14ac:dyDescent="0.25">
      <c r="A118" s="20" t="str">
        <f>IF(名簿!$A$18="","",名簿!$A$18)</f>
        <v/>
      </c>
      <c r="B118" s="12">
        <v>2</v>
      </c>
      <c r="C118" s="17" t="str">
        <f>IF(OR($A118="",名簿!$B$18=""),"",EDATE(名簿!$B$18,6+12*1))</f>
        <v/>
      </c>
      <c r="D118" s="21" t="str">
        <f>IF($C118="","",IF(AND(名簿!$G$18&lt;&gt;"",名簿!$F$18=$C118),名簿!$G$18,INDEX(GrantTable,2,IF(OR(N(名簿!$C$18)&gt;=5,N(名簿!$D$18)&gt;=30),1,6-MIN(4,MAX(1,N(名簿!$C$18)))))))</f>
        <v/>
      </c>
      <c r="E118" s="12" t="str">
        <f>IF($C118="","",SUMIFS(取得記録!$E$7:$E$606,取得記録!$B$7:$B$606,$A118,取得記録!$A$7:$A$606,"&gt;="&amp;$C118,取得記録!$A$7:$A$606,"&lt;"&amp;EDATE($C118,12)))</f>
        <v/>
      </c>
      <c r="F118" s="12" t="str">
        <f t="shared" ref="F118:F126" si="13">IF($C118="","",N(G117))</f>
        <v/>
      </c>
      <c r="G118" s="12" t="str">
        <f t="shared" si="8"/>
        <v/>
      </c>
      <c r="H118" s="12" t="str">
        <f>IF($C118="","",SUMIFS(取得記録!$E$7:$E$606,取得記録!$B$7:$B$606,$A118,取得記録!$A$7:$A$606,"&gt;="&amp;$C118,取得記録!$A$7:$A$606,"&lt;"&amp;EDATE($C118,12),取得記録!$C$7:$C$606,"&lt;&gt;時間"))</f>
        <v/>
      </c>
      <c r="I118" s="12" t="str">
        <f>IF($C118="","",IF(SUMIFS(取得記録!$E$7:$E$606,取得記録!$B$7:$B$606,$A118,取得記録!$A$7:$A$606,"&gt;="&amp;$C118,取得記録!$A$7:$A$606,"&lt;"&amp;EDATE($C118,12),取得記録!$C$7:$C$606,"時間")&gt;5,"5日超","")&amp;"")</f>
        <v/>
      </c>
      <c r="J118" s="12" t="str">
        <f>IF($C118="","",IF(D118&lt;10,"対象外（10日未満）",IF(H118&gt;=5,"達成",IF(設定!$B$7&gt;=EDATE($C118,12),"未達成","取得中（あと"&amp;(5-H118)&amp;"日）"))))</f>
        <v/>
      </c>
    </row>
    <row r="119" spans="1:10" ht="17.25" x14ac:dyDescent="0.25">
      <c r="A119" s="20" t="str">
        <f>IF(名簿!$A$18="","",名簿!$A$18)</f>
        <v/>
      </c>
      <c r="B119" s="12">
        <v>3</v>
      </c>
      <c r="C119" s="17" t="str">
        <f>IF(OR($A119="",名簿!$B$18=""),"",EDATE(名簿!$B$18,6+12*2))</f>
        <v/>
      </c>
      <c r="D119" s="21" t="str">
        <f>IF($C119="","",IF(AND(名簿!$G$18&lt;&gt;"",名簿!$F$18=$C119),名簿!$G$18,INDEX(GrantTable,3,IF(OR(N(名簿!$C$18)&gt;=5,N(名簿!$D$18)&gt;=30),1,6-MIN(4,MAX(1,N(名簿!$C$18)))))))</f>
        <v/>
      </c>
      <c r="E119" s="12" t="str">
        <f>IF($C119="","",SUMIFS(取得記録!$E$7:$E$606,取得記録!$B$7:$B$606,$A119,取得記録!$A$7:$A$606,"&gt;="&amp;$C119,取得記録!$A$7:$A$606,"&lt;"&amp;EDATE($C119,12)))</f>
        <v/>
      </c>
      <c r="F119" s="12" t="str">
        <f t="shared" si="13"/>
        <v/>
      </c>
      <c r="G119" s="12" t="str">
        <f t="shared" si="8"/>
        <v/>
      </c>
      <c r="H119" s="12" t="str">
        <f>IF($C119="","",SUMIFS(取得記録!$E$7:$E$606,取得記録!$B$7:$B$606,$A119,取得記録!$A$7:$A$606,"&gt;="&amp;$C119,取得記録!$A$7:$A$606,"&lt;"&amp;EDATE($C119,12),取得記録!$C$7:$C$606,"&lt;&gt;時間"))</f>
        <v/>
      </c>
      <c r="I119" s="12" t="str">
        <f>IF($C119="","",IF(SUMIFS(取得記録!$E$7:$E$606,取得記録!$B$7:$B$606,$A119,取得記録!$A$7:$A$606,"&gt;="&amp;$C119,取得記録!$A$7:$A$606,"&lt;"&amp;EDATE($C119,12),取得記録!$C$7:$C$606,"時間")&gt;5,"5日超","")&amp;"")</f>
        <v/>
      </c>
      <c r="J119" s="12" t="str">
        <f>IF($C119="","",IF(D119&lt;10,"対象外（10日未満）",IF(H119&gt;=5,"達成",IF(設定!$B$7&gt;=EDATE($C119,12),"未達成","取得中（あと"&amp;(5-H119)&amp;"日）"))))</f>
        <v/>
      </c>
    </row>
    <row r="120" spans="1:10" ht="17.25" x14ac:dyDescent="0.25">
      <c r="A120" s="20" t="str">
        <f>IF(名簿!$A$18="","",名簿!$A$18)</f>
        <v/>
      </c>
      <c r="B120" s="12">
        <v>4</v>
      </c>
      <c r="C120" s="17" t="str">
        <f>IF(OR($A120="",名簿!$B$18=""),"",EDATE(名簿!$B$18,6+12*3))</f>
        <v/>
      </c>
      <c r="D120" s="21" t="str">
        <f>IF($C120="","",IF(AND(名簿!$G$18&lt;&gt;"",名簿!$F$18=$C120),名簿!$G$18,INDEX(GrantTable,4,IF(OR(N(名簿!$C$18)&gt;=5,N(名簿!$D$18)&gt;=30),1,6-MIN(4,MAX(1,N(名簿!$C$18)))))))</f>
        <v/>
      </c>
      <c r="E120" s="12" t="str">
        <f>IF($C120="","",SUMIFS(取得記録!$E$7:$E$606,取得記録!$B$7:$B$606,$A120,取得記録!$A$7:$A$606,"&gt;="&amp;$C120,取得記録!$A$7:$A$606,"&lt;"&amp;EDATE($C120,12)))</f>
        <v/>
      </c>
      <c r="F120" s="12" t="str">
        <f t="shared" si="13"/>
        <v/>
      </c>
      <c r="G120" s="12" t="str">
        <f t="shared" si="8"/>
        <v/>
      </c>
      <c r="H120" s="12" t="str">
        <f>IF($C120="","",SUMIFS(取得記録!$E$7:$E$606,取得記録!$B$7:$B$606,$A120,取得記録!$A$7:$A$606,"&gt;="&amp;$C120,取得記録!$A$7:$A$606,"&lt;"&amp;EDATE($C120,12),取得記録!$C$7:$C$606,"&lt;&gt;時間"))</f>
        <v/>
      </c>
      <c r="I120" s="12" t="str">
        <f>IF($C120="","",IF(SUMIFS(取得記録!$E$7:$E$606,取得記録!$B$7:$B$606,$A120,取得記録!$A$7:$A$606,"&gt;="&amp;$C120,取得記録!$A$7:$A$606,"&lt;"&amp;EDATE($C120,12),取得記録!$C$7:$C$606,"時間")&gt;5,"5日超","")&amp;"")</f>
        <v/>
      </c>
      <c r="J120" s="12" t="str">
        <f>IF($C120="","",IF(D120&lt;10,"対象外（10日未満）",IF(H120&gt;=5,"達成",IF(設定!$B$7&gt;=EDATE($C120,12),"未達成","取得中（あと"&amp;(5-H120)&amp;"日）"))))</f>
        <v/>
      </c>
    </row>
    <row r="121" spans="1:10" ht="17.25" x14ac:dyDescent="0.25">
      <c r="A121" s="20" t="str">
        <f>IF(名簿!$A$18="","",名簿!$A$18)</f>
        <v/>
      </c>
      <c r="B121" s="12">
        <v>5</v>
      </c>
      <c r="C121" s="17" t="str">
        <f>IF(OR($A121="",名簿!$B$18=""),"",EDATE(名簿!$B$18,6+12*4))</f>
        <v/>
      </c>
      <c r="D121" s="21" t="str">
        <f>IF($C121="","",IF(AND(名簿!$G$18&lt;&gt;"",名簿!$F$18=$C121),名簿!$G$18,INDEX(GrantTable,5,IF(OR(N(名簿!$C$18)&gt;=5,N(名簿!$D$18)&gt;=30),1,6-MIN(4,MAX(1,N(名簿!$C$18)))))))</f>
        <v/>
      </c>
      <c r="E121" s="12" t="str">
        <f>IF($C121="","",SUMIFS(取得記録!$E$7:$E$606,取得記録!$B$7:$B$606,$A121,取得記録!$A$7:$A$606,"&gt;="&amp;$C121,取得記録!$A$7:$A$606,"&lt;"&amp;EDATE($C121,12)))</f>
        <v/>
      </c>
      <c r="F121" s="12" t="str">
        <f t="shared" si="13"/>
        <v/>
      </c>
      <c r="G121" s="12" t="str">
        <f t="shared" si="8"/>
        <v/>
      </c>
      <c r="H121" s="12" t="str">
        <f>IF($C121="","",SUMIFS(取得記録!$E$7:$E$606,取得記録!$B$7:$B$606,$A121,取得記録!$A$7:$A$606,"&gt;="&amp;$C121,取得記録!$A$7:$A$606,"&lt;"&amp;EDATE($C121,12),取得記録!$C$7:$C$606,"&lt;&gt;時間"))</f>
        <v/>
      </c>
      <c r="I121" s="12" t="str">
        <f>IF($C121="","",IF(SUMIFS(取得記録!$E$7:$E$606,取得記録!$B$7:$B$606,$A121,取得記録!$A$7:$A$606,"&gt;="&amp;$C121,取得記録!$A$7:$A$606,"&lt;"&amp;EDATE($C121,12),取得記録!$C$7:$C$606,"時間")&gt;5,"5日超","")&amp;"")</f>
        <v/>
      </c>
      <c r="J121" s="12" t="str">
        <f>IF($C121="","",IF(D121&lt;10,"対象外（10日未満）",IF(H121&gt;=5,"達成",IF(設定!$B$7&gt;=EDATE($C121,12),"未達成","取得中（あと"&amp;(5-H121)&amp;"日）"))))</f>
        <v/>
      </c>
    </row>
    <row r="122" spans="1:10" ht="17.25" x14ac:dyDescent="0.25">
      <c r="A122" s="20" t="str">
        <f>IF(名簿!$A$18="","",名簿!$A$18)</f>
        <v/>
      </c>
      <c r="B122" s="12">
        <v>6</v>
      </c>
      <c r="C122" s="17" t="str">
        <f>IF(OR($A122="",名簿!$B$18=""),"",EDATE(名簿!$B$18,6+12*5))</f>
        <v/>
      </c>
      <c r="D122" s="21" t="str">
        <f>IF($C122="","",IF(AND(名簿!$G$18&lt;&gt;"",名簿!$F$18=$C122),名簿!$G$18,INDEX(GrantTable,6,IF(OR(N(名簿!$C$18)&gt;=5,N(名簿!$D$18)&gt;=30),1,6-MIN(4,MAX(1,N(名簿!$C$18)))))))</f>
        <v/>
      </c>
      <c r="E122" s="12" t="str">
        <f>IF($C122="","",SUMIFS(取得記録!$E$7:$E$606,取得記録!$B$7:$B$606,$A122,取得記録!$A$7:$A$606,"&gt;="&amp;$C122,取得記録!$A$7:$A$606,"&lt;"&amp;EDATE($C122,12)))</f>
        <v/>
      </c>
      <c r="F122" s="12" t="str">
        <f t="shared" si="13"/>
        <v/>
      </c>
      <c r="G122" s="12" t="str">
        <f t="shared" si="8"/>
        <v/>
      </c>
      <c r="H122" s="12" t="str">
        <f>IF($C122="","",SUMIFS(取得記録!$E$7:$E$606,取得記録!$B$7:$B$606,$A122,取得記録!$A$7:$A$606,"&gt;="&amp;$C122,取得記録!$A$7:$A$606,"&lt;"&amp;EDATE($C122,12),取得記録!$C$7:$C$606,"&lt;&gt;時間"))</f>
        <v/>
      </c>
      <c r="I122" s="12" t="str">
        <f>IF($C122="","",IF(SUMIFS(取得記録!$E$7:$E$606,取得記録!$B$7:$B$606,$A122,取得記録!$A$7:$A$606,"&gt;="&amp;$C122,取得記録!$A$7:$A$606,"&lt;"&amp;EDATE($C122,12),取得記録!$C$7:$C$606,"時間")&gt;5,"5日超","")&amp;"")</f>
        <v/>
      </c>
      <c r="J122" s="12" t="str">
        <f>IF($C122="","",IF(D122&lt;10,"対象外（10日未満）",IF(H122&gt;=5,"達成",IF(設定!$B$7&gt;=EDATE($C122,12),"未達成","取得中（あと"&amp;(5-H122)&amp;"日）"))))</f>
        <v/>
      </c>
    </row>
    <row r="123" spans="1:10" ht="17.25" x14ac:dyDescent="0.25">
      <c r="A123" s="20" t="str">
        <f>IF(名簿!$A$18="","",名簿!$A$18)</f>
        <v/>
      </c>
      <c r="B123" s="12">
        <v>7</v>
      </c>
      <c r="C123" s="17" t="str">
        <f>IF(OR($A123="",名簿!$B$18=""),"",EDATE(名簿!$B$18,6+12*6))</f>
        <v/>
      </c>
      <c r="D123" s="21" t="str">
        <f>IF($C123="","",IF(AND(名簿!$G$18&lt;&gt;"",名簿!$F$18=$C123),名簿!$G$18,INDEX(GrantTable,7,IF(OR(N(名簿!$C$18)&gt;=5,N(名簿!$D$18)&gt;=30),1,6-MIN(4,MAX(1,N(名簿!$C$18)))))))</f>
        <v/>
      </c>
      <c r="E123" s="12" t="str">
        <f>IF($C123="","",SUMIFS(取得記録!$E$7:$E$606,取得記録!$B$7:$B$606,$A123,取得記録!$A$7:$A$606,"&gt;="&amp;$C123,取得記録!$A$7:$A$606,"&lt;"&amp;EDATE($C123,12)))</f>
        <v/>
      </c>
      <c r="F123" s="12" t="str">
        <f t="shared" si="13"/>
        <v/>
      </c>
      <c r="G123" s="12" t="str">
        <f t="shared" si="8"/>
        <v/>
      </c>
      <c r="H123" s="12" t="str">
        <f>IF($C123="","",SUMIFS(取得記録!$E$7:$E$606,取得記録!$B$7:$B$606,$A123,取得記録!$A$7:$A$606,"&gt;="&amp;$C123,取得記録!$A$7:$A$606,"&lt;"&amp;EDATE($C123,12),取得記録!$C$7:$C$606,"&lt;&gt;時間"))</f>
        <v/>
      </c>
      <c r="I123" s="12" t="str">
        <f>IF($C123="","",IF(SUMIFS(取得記録!$E$7:$E$606,取得記録!$B$7:$B$606,$A123,取得記録!$A$7:$A$606,"&gt;="&amp;$C123,取得記録!$A$7:$A$606,"&lt;"&amp;EDATE($C123,12),取得記録!$C$7:$C$606,"時間")&gt;5,"5日超","")&amp;"")</f>
        <v/>
      </c>
      <c r="J123" s="12" t="str">
        <f>IF($C123="","",IF(D123&lt;10,"対象外（10日未満）",IF(H123&gt;=5,"達成",IF(設定!$B$7&gt;=EDATE($C123,12),"未達成","取得中（あと"&amp;(5-H123)&amp;"日）"))))</f>
        <v/>
      </c>
    </row>
    <row r="124" spans="1:10" ht="17.25" x14ac:dyDescent="0.25">
      <c r="A124" s="20" t="str">
        <f>IF(名簿!$A$18="","",名簿!$A$18)</f>
        <v/>
      </c>
      <c r="B124" s="12">
        <v>8</v>
      </c>
      <c r="C124" s="17" t="str">
        <f>IF(OR($A124="",名簿!$B$18=""),"",EDATE(名簿!$B$18,6+12*7))</f>
        <v/>
      </c>
      <c r="D124" s="21" t="str">
        <f>IF($C124="","",IF(AND(名簿!$G$18&lt;&gt;"",名簿!$F$18=$C124),名簿!$G$18,INDEX(GrantTable,7,IF(OR(N(名簿!$C$18)&gt;=5,N(名簿!$D$18)&gt;=30),1,6-MIN(4,MAX(1,N(名簿!$C$18)))))))</f>
        <v/>
      </c>
      <c r="E124" s="12" t="str">
        <f>IF($C124="","",SUMIFS(取得記録!$E$7:$E$606,取得記録!$B$7:$B$606,$A124,取得記録!$A$7:$A$606,"&gt;="&amp;$C124,取得記録!$A$7:$A$606,"&lt;"&amp;EDATE($C124,12)))</f>
        <v/>
      </c>
      <c r="F124" s="12" t="str">
        <f t="shared" si="13"/>
        <v/>
      </c>
      <c r="G124" s="12" t="str">
        <f t="shared" si="8"/>
        <v/>
      </c>
      <c r="H124" s="12" t="str">
        <f>IF($C124="","",SUMIFS(取得記録!$E$7:$E$606,取得記録!$B$7:$B$606,$A124,取得記録!$A$7:$A$606,"&gt;="&amp;$C124,取得記録!$A$7:$A$606,"&lt;"&amp;EDATE($C124,12),取得記録!$C$7:$C$606,"&lt;&gt;時間"))</f>
        <v/>
      </c>
      <c r="I124" s="12" t="str">
        <f>IF($C124="","",IF(SUMIFS(取得記録!$E$7:$E$606,取得記録!$B$7:$B$606,$A124,取得記録!$A$7:$A$606,"&gt;="&amp;$C124,取得記録!$A$7:$A$606,"&lt;"&amp;EDATE($C124,12),取得記録!$C$7:$C$606,"時間")&gt;5,"5日超","")&amp;"")</f>
        <v/>
      </c>
      <c r="J124" s="12" t="str">
        <f>IF($C124="","",IF(D124&lt;10,"対象外（10日未満）",IF(H124&gt;=5,"達成",IF(設定!$B$7&gt;=EDATE($C124,12),"未達成","取得中（あと"&amp;(5-H124)&amp;"日）"))))</f>
        <v/>
      </c>
    </row>
    <row r="125" spans="1:10" ht="17.25" x14ac:dyDescent="0.25">
      <c r="A125" s="20" t="str">
        <f>IF(名簿!$A$18="","",名簿!$A$18)</f>
        <v/>
      </c>
      <c r="B125" s="12">
        <v>9</v>
      </c>
      <c r="C125" s="17" t="str">
        <f>IF(OR($A125="",名簿!$B$18=""),"",EDATE(名簿!$B$18,6+12*8))</f>
        <v/>
      </c>
      <c r="D125" s="21" t="str">
        <f>IF($C125="","",IF(AND(名簿!$G$18&lt;&gt;"",名簿!$F$18=$C125),名簿!$G$18,INDEX(GrantTable,7,IF(OR(N(名簿!$C$18)&gt;=5,N(名簿!$D$18)&gt;=30),1,6-MIN(4,MAX(1,N(名簿!$C$18)))))))</f>
        <v/>
      </c>
      <c r="E125" s="12" t="str">
        <f>IF($C125="","",SUMIFS(取得記録!$E$7:$E$606,取得記録!$B$7:$B$606,$A125,取得記録!$A$7:$A$606,"&gt;="&amp;$C125,取得記録!$A$7:$A$606,"&lt;"&amp;EDATE($C125,12)))</f>
        <v/>
      </c>
      <c r="F125" s="12" t="str">
        <f t="shared" si="13"/>
        <v/>
      </c>
      <c r="G125" s="12" t="str">
        <f t="shared" si="8"/>
        <v/>
      </c>
      <c r="H125" s="12" t="str">
        <f>IF($C125="","",SUMIFS(取得記録!$E$7:$E$606,取得記録!$B$7:$B$606,$A125,取得記録!$A$7:$A$606,"&gt;="&amp;$C125,取得記録!$A$7:$A$606,"&lt;"&amp;EDATE($C125,12),取得記録!$C$7:$C$606,"&lt;&gt;時間"))</f>
        <v/>
      </c>
      <c r="I125" s="12" t="str">
        <f>IF($C125="","",IF(SUMIFS(取得記録!$E$7:$E$606,取得記録!$B$7:$B$606,$A125,取得記録!$A$7:$A$606,"&gt;="&amp;$C125,取得記録!$A$7:$A$606,"&lt;"&amp;EDATE($C125,12),取得記録!$C$7:$C$606,"時間")&gt;5,"5日超","")&amp;"")</f>
        <v/>
      </c>
      <c r="J125" s="12" t="str">
        <f>IF($C125="","",IF(D125&lt;10,"対象外（10日未満）",IF(H125&gt;=5,"達成",IF(設定!$B$7&gt;=EDATE($C125,12),"未達成","取得中（あと"&amp;(5-H125)&amp;"日）"))))</f>
        <v/>
      </c>
    </row>
    <row r="126" spans="1:10" ht="17.25" x14ac:dyDescent="0.25">
      <c r="A126" s="20" t="str">
        <f>IF(名簿!$A$18="","",名簿!$A$18)</f>
        <v/>
      </c>
      <c r="B126" s="12">
        <v>10</v>
      </c>
      <c r="C126" s="17" t="str">
        <f>IF(OR($A126="",名簿!$B$18=""),"",EDATE(名簿!$B$18,6+12*9))</f>
        <v/>
      </c>
      <c r="D126" s="21" t="str">
        <f>IF($C126="","",IF(AND(名簿!$G$18&lt;&gt;"",名簿!$F$18=$C126),名簿!$G$18,INDEX(GrantTable,7,IF(OR(N(名簿!$C$18)&gt;=5,N(名簿!$D$18)&gt;=30),1,6-MIN(4,MAX(1,N(名簿!$C$18)))))))</f>
        <v/>
      </c>
      <c r="E126" s="12" t="str">
        <f>IF($C126="","",SUMIFS(取得記録!$E$7:$E$606,取得記録!$B$7:$B$606,$A126,取得記録!$A$7:$A$606,"&gt;="&amp;$C126,取得記録!$A$7:$A$606,"&lt;"&amp;EDATE($C126,12)))</f>
        <v/>
      </c>
      <c r="F126" s="12" t="str">
        <f t="shared" si="13"/>
        <v/>
      </c>
      <c r="G126" s="12" t="str">
        <f t="shared" si="8"/>
        <v/>
      </c>
      <c r="H126" s="12" t="str">
        <f>IF($C126="","",SUMIFS(取得記録!$E$7:$E$606,取得記録!$B$7:$B$606,$A126,取得記録!$A$7:$A$606,"&gt;="&amp;$C126,取得記録!$A$7:$A$606,"&lt;"&amp;EDATE($C126,12),取得記録!$C$7:$C$606,"&lt;&gt;時間"))</f>
        <v/>
      </c>
      <c r="I126" s="12" t="str">
        <f>IF($C126="","",IF(SUMIFS(取得記録!$E$7:$E$606,取得記録!$B$7:$B$606,$A126,取得記録!$A$7:$A$606,"&gt;="&amp;$C126,取得記録!$A$7:$A$606,"&lt;"&amp;EDATE($C126,12),取得記録!$C$7:$C$606,"時間")&gt;5,"5日超","")&amp;"")</f>
        <v/>
      </c>
      <c r="J126" s="12" t="str">
        <f>IF($C126="","",IF(D126&lt;10,"対象外（10日未満）",IF(H126&gt;=5,"達成",IF(設定!$B$7&gt;=EDATE($C126,12),"未達成","取得中（あと"&amp;(5-H126)&amp;"日）"))))</f>
        <v/>
      </c>
    </row>
    <row r="127" spans="1:10" ht="17.25" x14ac:dyDescent="0.25">
      <c r="A127" s="20" t="str">
        <f>IF(名簿!$A$19="","",名簿!$A$19)</f>
        <v/>
      </c>
      <c r="B127" s="12">
        <v>1</v>
      </c>
      <c r="C127" s="17" t="str">
        <f>IF(OR($A127="",名簿!$B$19=""),"",EDATE(名簿!$B$19,6+12*0))</f>
        <v/>
      </c>
      <c r="D127" s="21" t="str">
        <f>IF($C127="","",IF(AND(名簿!$G$19&lt;&gt;"",名簿!$F$19=$C127),名簿!$G$19,INDEX(GrantTable,1,IF(OR(N(名簿!$C$19)&gt;=5,N(名簿!$D$19)&gt;=30),1,6-MIN(4,MAX(1,N(名簿!$C$19)))))))</f>
        <v/>
      </c>
      <c r="E127" s="12" t="str">
        <f>IF($C127="","",SUMIFS(取得記録!$E$7:$E$606,取得記録!$B$7:$B$606,$A127,取得記録!$A$7:$A$606,"&gt;="&amp;$C127,取得記録!$A$7:$A$606,"&lt;"&amp;EDATE($C127,12)))</f>
        <v/>
      </c>
      <c r="F127" s="12" t="str">
        <f>IF($C127="","",0)</f>
        <v/>
      </c>
      <c r="G127" s="12" t="str">
        <f t="shared" si="8"/>
        <v/>
      </c>
      <c r="H127" s="12" t="str">
        <f>IF($C127="","",SUMIFS(取得記録!$E$7:$E$606,取得記録!$B$7:$B$606,$A127,取得記録!$A$7:$A$606,"&gt;="&amp;$C127,取得記録!$A$7:$A$606,"&lt;"&amp;EDATE($C127,12),取得記録!$C$7:$C$606,"&lt;&gt;時間"))</f>
        <v/>
      </c>
      <c r="I127" s="12" t="str">
        <f>IF($C127="","",IF(SUMIFS(取得記録!$E$7:$E$606,取得記録!$B$7:$B$606,$A127,取得記録!$A$7:$A$606,"&gt;="&amp;$C127,取得記録!$A$7:$A$606,"&lt;"&amp;EDATE($C127,12),取得記録!$C$7:$C$606,"時間")&gt;5,"5日超","")&amp;"")</f>
        <v/>
      </c>
      <c r="J127" s="12" t="str">
        <f>IF($C127="","",IF(D127&lt;10,"対象外（10日未満）",IF(H127&gt;=5,"達成",IF(設定!$B$7&gt;=EDATE($C127,12),"未達成","取得中（あと"&amp;(5-H127)&amp;"日）"))))</f>
        <v/>
      </c>
    </row>
    <row r="128" spans="1:10" ht="17.25" x14ac:dyDescent="0.25">
      <c r="A128" s="20" t="str">
        <f>IF(名簿!$A$19="","",名簿!$A$19)</f>
        <v/>
      </c>
      <c r="B128" s="12">
        <v>2</v>
      </c>
      <c r="C128" s="17" t="str">
        <f>IF(OR($A128="",名簿!$B$19=""),"",EDATE(名簿!$B$19,6+12*1))</f>
        <v/>
      </c>
      <c r="D128" s="21" t="str">
        <f>IF($C128="","",IF(AND(名簿!$G$19&lt;&gt;"",名簿!$F$19=$C128),名簿!$G$19,INDEX(GrantTable,2,IF(OR(N(名簿!$C$19)&gt;=5,N(名簿!$D$19)&gt;=30),1,6-MIN(4,MAX(1,N(名簿!$C$19)))))))</f>
        <v/>
      </c>
      <c r="E128" s="12" t="str">
        <f>IF($C128="","",SUMIFS(取得記録!$E$7:$E$606,取得記録!$B$7:$B$606,$A128,取得記録!$A$7:$A$606,"&gt;="&amp;$C128,取得記録!$A$7:$A$606,"&lt;"&amp;EDATE($C128,12)))</f>
        <v/>
      </c>
      <c r="F128" s="12" t="str">
        <f t="shared" ref="F128:F136" si="14">IF($C128="","",N(G127))</f>
        <v/>
      </c>
      <c r="G128" s="12" t="str">
        <f t="shared" si="8"/>
        <v/>
      </c>
      <c r="H128" s="12" t="str">
        <f>IF($C128="","",SUMIFS(取得記録!$E$7:$E$606,取得記録!$B$7:$B$606,$A128,取得記録!$A$7:$A$606,"&gt;="&amp;$C128,取得記録!$A$7:$A$606,"&lt;"&amp;EDATE($C128,12),取得記録!$C$7:$C$606,"&lt;&gt;時間"))</f>
        <v/>
      </c>
      <c r="I128" s="12" t="str">
        <f>IF($C128="","",IF(SUMIFS(取得記録!$E$7:$E$606,取得記録!$B$7:$B$606,$A128,取得記録!$A$7:$A$606,"&gt;="&amp;$C128,取得記録!$A$7:$A$606,"&lt;"&amp;EDATE($C128,12),取得記録!$C$7:$C$606,"時間")&gt;5,"5日超","")&amp;"")</f>
        <v/>
      </c>
      <c r="J128" s="12" t="str">
        <f>IF($C128="","",IF(D128&lt;10,"対象外（10日未満）",IF(H128&gt;=5,"達成",IF(設定!$B$7&gt;=EDATE($C128,12),"未達成","取得中（あと"&amp;(5-H128)&amp;"日）"))))</f>
        <v/>
      </c>
    </row>
    <row r="129" spans="1:10" ht="17.25" x14ac:dyDescent="0.25">
      <c r="A129" s="20" t="str">
        <f>IF(名簿!$A$19="","",名簿!$A$19)</f>
        <v/>
      </c>
      <c r="B129" s="12">
        <v>3</v>
      </c>
      <c r="C129" s="17" t="str">
        <f>IF(OR($A129="",名簿!$B$19=""),"",EDATE(名簿!$B$19,6+12*2))</f>
        <v/>
      </c>
      <c r="D129" s="21" t="str">
        <f>IF($C129="","",IF(AND(名簿!$G$19&lt;&gt;"",名簿!$F$19=$C129),名簿!$G$19,INDEX(GrantTable,3,IF(OR(N(名簿!$C$19)&gt;=5,N(名簿!$D$19)&gt;=30),1,6-MIN(4,MAX(1,N(名簿!$C$19)))))))</f>
        <v/>
      </c>
      <c r="E129" s="12" t="str">
        <f>IF($C129="","",SUMIFS(取得記録!$E$7:$E$606,取得記録!$B$7:$B$606,$A129,取得記録!$A$7:$A$606,"&gt;="&amp;$C129,取得記録!$A$7:$A$606,"&lt;"&amp;EDATE($C129,12)))</f>
        <v/>
      </c>
      <c r="F129" s="12" t="str">
        <f t="shared" si="14"/>
        <v/>
      </c>
      <c r="G129" s="12" t="str">
        <f t="shared" si="8"/>
        <v/>
      </c>
      <c r="H129" s="12" t="str">
        <f>IF($C129="","",SUMIFS(取得記録!$E$7:$E$606,取得記録!$B$7:$B$606,$A129,取得記録!$A$7:$A$606,"&gt;="&amp;$C129,取得記録!$A$7:$A$606,"&lt;"&amp;EDATE($C129,12),取得記録!$C$7:$C$606,"&lt;&gt;時間"))</f>
        <v/>
      </c>
      <c r="I129" s="12" t="str">
        <f>IF($C129="","",IF(SUMIFS(取得記録!$E$7:$E$606,取得記録!$B$7:$B$606,$A129,取得記録!$A$7:$A$606,"&gt;="&amp;$C129,取得記録!$A$7:$A$606,"&lt;"&amp;EDATE($C129,12),取得記録!$C$7:$C$606,"時間")&gt;5,"5日超","")&amp;"")</f>
        <v/>
      </c>
      <c r="J129" s="12" t="str">
        <f>IF($C129="","",IF(D129&lt;10,"対象外（10日未満）",IF(H129&gt;=5,"達成",IF(設定!$B$7&gt;=EDATE($C129,12),"未達成","取得中（あと"&amp;(5-H129)&amp;"日）"))))</f>
        <v/>
      </c>
    </row>
    <row r="130" spans="1:10" ht="17.25" x14ac:dyDescent="0.25">
      <c r="A130" s="20" t="str">
        <f>IF(名簿!$A$19="","",名簿!$A$19)</f>
        <v/>
      </c>
      <c r="B130" s="12">
        <v>4</v>
      </c>
      <c r="C130" s="17" t="str">
        <f>IF(OR($A130="",名簿!$B$19=""),"",EDATE(名簿!$B$19,6+12*3))</f>
        <v/>
      </c>
      <c r="D130" s="21" t="str">
        <f>IF($C130="","",IF(AND(名簿!$G$19&lt;&gt;"",名簿!$F$19=$C130),名簿!$G$19,INDEX(GrantTable,4,IF(OR(N(名簿!$C$19)&gt;=5,N(名簿!$D$19)&gt;=30),1,6-MIN(4,MAX(1,N(名簿!$C$19)))))))</f>
        <v/>
      </c>
      <c r="E130" s="12" t="str">
        <f>IF($C130="","",SUMIFS(取得記録!$E$7:$E$606,取得記録!$B$7:$B$606,$A130,取得記録!$A$7:$A$606,"&gt;="&amp;$C130,取得記録!$A$7:$A$606,"&lt;"&amp;EDATE($C130,12)))</f>
        <v/>
      </c>
      <c r="F130" s="12" t="str">
        <f t="shared" si="14"/>
        <v/>
      </c>
      <c r="G130" s="12" t="str">
        <f t="shared" si="8"/>
        <v/>
      </c>
      <c r="H130" s="12" t="str">
        <f>IF($C130="","",SUMIFS(取得記録!$E$7:$E$606,取得記録!$B$7:$B$606,$A130,取得記録!$A$7:$A$606,"&gt;="&amp;$C130,取得記録!$A$7:$A$606,"&lt;"&amp;EDATE($C130,12),取得記録!$C$7:$C$606,"&lt;&gt;時間"))</f>
        <v/>
      </c>
      <c r="I130" s="12" t="str">
        <f>IF($C130="","",IF(SUMIFS(取得記録!$E$7:$E$606,取得記録!$B$7:$B$606,$A130,取得記録!$A$7:$A$606,"&gt;="&amp;$C130,取得記録!$A$7:$A$606,"&lt;"&amp;EDATE($C130,12),取得記録!$C$7:$C$606,"時間")&gt;5,"5日超","")&amp;"")</f>
        <v/>
      </c>
      <c r="J130" s="12" t="str">
        <f>IF($C130="","",IF(D130&lt;10,"対象外（10日未満）",IF(H130&gt;=5,"達成",IF(設定!$B$7&gt;=EDATE($C130,12),"未達成","取得中（あと"&amp;(5-H130)&amp;"日）"))))</f>
        <v/>
      </c>
    </row>
    <row r="131" spans="1:10" ht="17.25" x14ac:dyDescent="0.25">
      <c r="A131" s="20" t="str">
        <f>IF(名簿!$A$19="","",名簿!$A$19)</f>
        <v/>
      </c>
      <c r="B131" s="12">
        <v>5</v>
      </c>
      <c r="C131" s="17" t="str">
        <f>IF(OR($A131="",名簿!$B$19=""),"",EDATE(名簿!$B$19,6+12*4))</f>
        <v/>
      </c>
      <c r="D131" s="21" t="str">
        <f>IF($C131="","",IF(AND(名簿!$G$19&lt;&gt;"",名簿!$F$19=$C131),名簿!$G$19,INDEX(GrantTable,5,IF(OR(N(名簿!$C$19)&gt;=5,N(名簿!$D$19)&gt;=30),1,6-MIN(4,MAX(1,N(名簿!$C$19)))))))</f>
        <v/>
      </c>
      <c r="E131" s="12" t="str">
        <f>IF($C131="","",SUMIFS(取得記録!$E$7:$E$606,取得記録!$B$7:$B$606,$A131,取得記録!$A$7:$A$606,"&gt;="&amp;$C131,取得記録!$A$7:$A$606,"&lt;"&amp;EDATE($C131,12)))</f>
        <v/>
      </c>
      <c r="F131" s="12" t="str">
        <f t="shared" si="14"/>
        <v/>
      </c>
      <c r="G131" s="12" t="str">
        <f t="shared" si="8"/>
        <v/>
      </c>
      <c r="H131" s="12" t="str">
        <f>IF($C131="","",SUMIFS(取得記録!$E$7:$E$606,取得記録!$B$7:$B$606,$A131,取得記録!$A$7:$A$606,"&gt;="&amp;$C131,取得記録!$A$7:$A$606,"&lt;"&amp;EDATE($C131,12),取得記録!$C$7:$C$606,"&lt;&gt;時間"))</f>
        <v/>
      </c>
      <c r="I131" s="12" t="str">
        <f>IF($C131="","",IF(SUMIFS(取得記録!$E$7:$E$606,取得記録!$B$7:$B$606,$A131,取得記録!$A$7:$A$606,"&gt;="&amp;$C131,取得記録!$A$7:$A$606,"&lt;"&amp;EDATE($C131,12),取得記録!$C$7:$C$606,"時間")&gt;5,"5日超","")&amp;"")</f>
        <v/>
      </c>
      <c r="J131" s="12" t="str">
        <f>IF($C131="","",IF(D131&lt;10,"対象外（10日未満）",IF(H131&gt;=5,"達成",IF(設定!$B$7&gt;=EDATE($C131,12),"未達成","取得中（あと"&amp;(5-H131)&amp;"日）"))))</f>
        <v/>
      </c>
    </row>
    <row r="132" spans="1:10" ht="17.25" x14ac:dyDescent="0.25">
      <c r="A132" s="20" t="str">
        <f>IF(名簿!$A$19="","",名簿!$A$19)</f>
        <v/>
      </c>
      <c r="B132" s="12">
        <v>6</v>
      </c>
      <c r="C132" s="17" t="str">
        <f>IF(OR($A132="",名簿!$B$19=""),"",EDATE(名簿!$B$19,6+12*5))</f>
        <v/>
      </c>
      <c r="D132" s="21" t="str">
        <f>IF($C132="","",IF(AND(名簿!$G$19&lt;&gt;"",名簿!$F$19=$C132),名簿!$G$19,INDEX(GrantTable,6,IF(OR(N(名簿!$C$19)&gt;=5,N(名簿!$D$19)&gt;=30),1,6-MIN(4,MAX(1,N(名簿!$C$19)))))))</f>
        <v/>
      </c>
      <c r="E132" s="12" t="str">
        <f>IF($C132="","",SUMIFS(取得記録!$E$7:$E$606,取得記録!$B$7:$B$606,$A132,取得記録!$A$7:$A$606,"&gt;="&amp;$C132,取得記録!$A$7:$A$606,"&lt;"&amp;EDATE($C132,12)))</f>
        <v/>
      </c>
      <c r="F132" s="12" t="str">
        <f t="shared" si="14"/>
        <v/>
      </c>
      <c r="G132" s="12" t="str">
        <f t="shared" si="8"/>
        <v/>
      </c>
      <c r="H132" s="12" t="str">
        <f>IF($C132="","",SUMIFS(取得記録!$E$7:$E$606,取得記録!$B$7:$B$606,$A132,取得記録!$A$7:$A$606,"&gt;="&amp;$C132,取得記録!$A$7:$A$606,"&lt;"&amp;EDATE($C132,12),取得記録!$C$7:$C$606,"&lt;&gt;時間"))</f>
        <v/>
      </c>
      <c r="I132" s="12" t="str">
        <f>IF($C132="","",IF(SUMIFS(取得記録!$E$7:$E$606,取得記録!$B$7:$B$606,$A132,取得記録!$A$7:$A$606,"&gt;="&amp;$C132,取得記録!$A$7:$A$606,"&lt;"&amp;EDATE($C132,12),取得記録!$C$7:$C$606,"時間")&gt;5,"5日超","")&amp;"")</f>
        <v/>
      </c>
      <c r="J132" s="12" t="str">
        <f>IF($C132="","",IF(D132&lt;10,"対象外（10日未満）",IF(H132&gt;=5,"達成",IF(設定!$B$7&gt;=EDATE($C132,12),"未達成","取得中（あと"&amp;(5-H132)&amp;"日）"))))</f>
        <v/>
      </c>
    </row>
    <row r="133" spans="1:10" ht="17.25" x14ac:dyDescent="0.25">
      <c r="A133" s="20" t="str">
        <f>IF(名簿!$A$19="","",名簿!$A$19)</f>
        <v/>
      </c>
      <c r="B133" s="12">
        <v>7</v>
      </c>
      <c r="C133" s="17" t="str">
        <f>IF(OR($A133="",名簿!$B$19=""),"",EDATE(名簿!$B$19,6+12*6))</f>
        <v/>
      </c>
      <c r="D133" s="21" t="str">
        <f>IF($C133="","",IF(AND(名簿!$G$19&lt;&gt;"",名簿!$F$19=$C133),名簿!$G$19,INDEX(GrantTable,7,IF(OR(N(名簿!$C$19)&gt;=5,N(名簿!$D$19)&gt;=30),1,6-MIN(4,MAX(1,N(名簿!$C$19)))))))</f>
        <v/>
      </c>
      <c r="E133" s="12" t="str">
        <f>IF($C133="","",SUMIFS(取得記録!$E$7:$E$606,取得記録!$B$7:$B$606,$A133,取得記録!$A$7:$A$606,"&gt;="&amp;$C133,取得記録!$A$7:$A$606,"&lt;"&amp;EDATE($C133,12)))</f>
        <v/>
      </c>
      <c r="F133" s="12" t="str">
        <f t="shared" si="14"/>
        <v/>
      </c>
      <c r="G133" s="12" t="str">
        <f t="shared" si="8"/>
        <v/>
      </c>
      <c r="H133" s="12" t="str">
        <f>IF($C133="","",SUMIFS(取得記録!$E$7:$E$606,取得記録!$B$7:$B$606,$A133,取得記録!$A$7:$A$606,"&gt;="&amp;$C133,取得記録!$A$7:$A$606,"&lt;"&amp;EDATE($C133,12),取得記録!$C$7:$C$606,"&lt;&gt;時間"))</f>
        <v/>
      </c>
      <c r="I133" s="12" t="str">
        <f>IF($C133="","",IF(SUMIFS(取得記録!$E$7:$E$606,取得記録!$B$7:$B$606,$A133,取得記録!$A$7:$A$606,"&gt;="&amp;$C133,取得記録!$A$7:$A$606,"&lt;"&amp;EDATE($C133,12),取得記録!$C$7:$C$606,"時間")&gt;5,"5日超","")&amp;"")</f>
        <v/>
      </c>
      <c r="J133" s="12" t="str">
        <f>IF($C133="","",IF(D133&lt;10,"対象外（10日未満）",IF(H133&gt;=5,"達成",IF(設定!$B$7&gt;=EDATE($C133,12),"未達成","取得中（あと"&amp;(5-H133)&amp;"日）"))))</f>
        <v/>
      </c>
    </row>
    <row r="134" spans="1:10" ht="17.25" x14ac:dyDescent="0.25">
      <c r="A134" s="20" t="str">
        <f>IF(名簿!$A$19="","",名簿!$A$19)</f>
        <v/>
      </c>
      <c r="B134" s="12">
        <v>8</v>
      </c>
      <c r="C134" s="17" t="str">
        <f>IF(OR($A134="",名簿!$B$19=""),"",EDATE(名簿!$B$19,6+12*7))</f>
        <v/>
      </c>
      <c r="D134" s="21" t="str">
        <f>IF($C134="","",IF(AND(名簿!$G$19&lt;&gt;"",名簿!$F$19=$C134),名簿!$G$19,INDEX(GrantTable,7,IF(OR(N(名簿!$C$19)&gt;=5,N(名簿!$D$19)&gt;=30),1,6-MIN(4,MAX(1,N(名簿!$C$19)))))))</f>
        <v/>
      </c>
      <c r="E134" s="12" t="str">
        <f>IF($C134="","",SUMIFS(取得記録!$E$7:$E$606,取得記録!$B$7:$B$606,$A134,取得記録!$A$7:$A$606,"&gt;="&amp;$C134,取得記録!$A$7:$A$606,"&lt;"&amp;EDATE($C134,12)))</f>
        <v/>
      </c>
      <c r="F134" s="12" t="str">
        <f t="shared" si="14"/>
        <v/>
      </c>
      <c r="G134" s="12" t="str">
        <f t="shared" si="8"/>
        <v/>
      </c>
      <c r="H134" s="12" t="str">
        <f>IF($C134="","",SUMIFS(取得記録!$E$7:$E$606,取得記録!$B$7:$B$606,$A134,取得記録!$A$7:$A$606,"&gt;="&amp;$C134,取得記録!$A$7:$A$606,"&lt;"&amp;EDATE($C134,12),取得記録!$C$7:$C$606,"&lt;&gt;時間"))</f>
        <v/>
      </c>
      <c r="I134" s="12" t="str">
        <f>IF($C134="","",IF(SUMIFS(取得記録!$E$7:$E$606,取得記録!$B$7:$B$606,$A134,取得記録!$A$7:$A$606,"&gt;="&amp;$C134,取得記録!$A$7:$A$606,"&lt;"&amp;EDATE($C134,12),取得記録!$C$7:$C$606,"時間")&gt;5,"5日超","")&amp;"")</f>
        <v/>
      </c>
      <c r="J134" s="12" t="str">
        <f>IF($C134="","",IF(D134&lt;10,"対象外（10日未満）",IF(H134&gt;=5,"達成",IF(設定!$B$7&gt;=EDATE($C134,12),"未達成","取得中（あと"&amp;(5-H134)&amp;"日）"))))</f>
        <v/>
      </c>
    </row>
    <row r="135" spans="1:10" ht="17.25" x14ac:dyDescent="0.25">
      <c r="A135" s="20" t="str">
        <f>IF(名簿!$A$19="","",名簿!$A$19)</f>
        <v/>
      </c>
      <c r="B135" s="12">
        <v>9</v>
      </c>
      <c r="C135" s="17" t="str">
        <f>IF(OR($A135="",名簿!$B$19=""),"",EDATE(名簿!$B$19,6+12*8))</f>
        <v/>
      </c>
      <c r="D135" s="21" t="str">
        <f>IF($C135="","",IF(AND(名簿!$G$19&lt;&gt;"",名簿!$F$19=$C135),名簿!$G$19,INDEX(GrantTable,7,IF(OR(N(名簿!$C$19)&gt;=5,N(名簿!$D$19)&gt;=30),1,6-MIN(4,MAX(1,N(名簿!$C$19)))))))</f>
        <v/>
      </c>
      <c r="E135" s="12" t="str">
        <f>IF($C135="","",SUMIFS(取得記録!$E$7:$E$606,取得記録!$B$7:$B$606,$A135,取得記録!$A$7:$A$606,"&gt;="&amp;$C135,取得記録!$A$7:$A$606,"&lt;"&amp;EDATE($C135,12)))</f>
        <v/>
      </c>
      <c r="F135" s="12" t="str">
        <f t="shared" si="14"/>
        <v/>
      </c>
      <c r="G135" s="12" t="str">
        <f t="shared" ref="G135:G198" si="15">IF($C135="","",MAX(0,D135-MAX(0,E135-F135)))</f>
        <v/>
      </c>
      <c r="H135" s="12" t="str">
        <f>IF($C135="","",SUMIFS(取得記録!$E$7:$E$606,取得記録!$B$7:$B$606,$A135,取得記録!$A$7:$A$606,"&gt;="&amp;$C135,取得記録!$A$7:$A$606,"&lt;"&amp;EDATE($C135,12),取得記録!$C$7:$C$606,"&lt;&gt;時間"))</f>
        <v/>
      </c>
      <c r="I135" s="12" t="str">
        <f>IF($C135="","",IF(SUMIFS(取得記録!$E$7:$E$606,取得記録!$B$7:$B$606,$A135,取得記録!$A$7:$A$606,"&gt;="&amp;$C135,取得記録!$A$7:$A$606,"&lt;"&amp;EDATE($C135,12),取得記録!$C$7:$C$606,"時間")&gt;5,"5日超","")&amp;"")</f>
        <v/>
      </c>
      <c r="J135" s="12" t="str">
        <f>IF($C135="","",IF(D135&lt;10,"対象外（10日未満）",IF(H135&gt;=5,"達成",IF(設定!$B$7&gt;=EDATE($C135,12),"未達成","取得中（あと"&amp;(5-H135)&amp;"日）"))))</f>
        <v/>
      </c>
    </row>
    <row r="136" spans="1:10" ht="17.25" x14ac:dyDescent="0.25">
      <c r="A136" s="20" t="str">
        <f>IF(名簿!$A$19="","",名簿!$A$19)</f>
        <v/>
      </c>
      <c r="B136" s="12">
        <v>10</v>
      </c>
      <c r="C136" s="17" t="str">
        <f>IF(OR($A136="",名簿!$B$19=""),"",EDATE(名簿!$B$19,6+12*9))</f>
        <v/>
      </c>
      <c r="D136" s="21" t="str">
        <f>IF($C136="","",IF(AND(名簿!$G$19&lt;&gt;"",名簿!$F$19=$C136),名簿!$G$19,INDEX(GrantTable,7,IF(OR(N(名簿!$C$19)&gt;=5,N(名簿!$D$19)&gt;=30),1,6-MIN(4,MAX(1,N(名簿!$C$19)))))))</f>
        <v/>
      </c>
      <c r="E136" s="12" t="str">
        <f>IF($C136="","",SUMIFS(取得記録!$E$7:$E$606,取得記録!$B$7:$B$606,$A136,取得記録!$A$7:$A$606,"&gt;="&amp;$C136,取得記録!$A$7:$A$606,"&lt;"&amp;EDATE($C136,12)))</f>
        <v/>
      </c>
      <c r="F136" s="12" t="str">
        <f t="shared" si="14"/>
        <v/>
      </c>
      <c r="G136" s="12" t="str">
        <f t="shared" si="15"/>
        <v/>
      </c>
      <c r="H136" s="12" t="str">
        <f>IF($C136="","",SUMIFS(取得記録!$E$7:$E$606,取得記録!$B$7:$B$606,$A136,取得記録!$A$7:$A$606,"&gt;="&amp;$C136,取得記録!$A$7:$A$606,"&lt;"&amp;EDATE($C136,12),取得記録!$C$7:$C$606,"&lt;&gt;時間"))</f>
        <v/>
      </c>
      <c r="I136" s="12" t="str">
        <f>IF($C136="","",IF(SUMIFS(取得記録!$E$7:$E$606,取得記録!$B$7:$B$606,$A136,取得記録!$A$7:$A$606,"&gt;="&amp;$C136,取得記録!$A$7:$A$606,"&lt;"&amp;EDATE($C136,12),取得記録!$C$7:$C$606,"時間")&gt;5,"5日超","")&amp;"")</f>
        <v/>
      </c>
      <c r="J136" s="12" t="str">
        <f>IF($C136="","",IF(D136&lt;10,"対象外（10日未満）",IF(H136&gt;=5,"達成",IF(設定!$B$7&gt;=EDATE($C136,12),"未達成","取得中（あと"&amp;(5-H136)&amp;"日）"))))</f>
        <v/>
      </c>
    </row>
    <row r="137" spans="1:10" ht="17.25" x14ac:dyDescent="0.25">
      <c r="A137" s="20" t="str">
        <f>IF(名簿!$A$20="","",名簿!$A$20)</f>
        <v/>
      </c>
      <c r="B137" s="12">
        <v>1</v>
      </c>
      <c r="C137" s="17" t="str">
        <f>IF(OR($A137="",名簿!$B$20=""),"",EDATE(名簿!$B$20,6+12*0))</f>
        <v/>
      </c>
      <c r="D137" s="21" t="str">
        <f>IF($C137="","",IF(AND(名簿!$G$20&lt;&gt;"",名簿!$F$20=$C137),名簿!$G$20,INDEX(GrantTable,1,IF(OR(N(名簿!$C$20)&gt;=5,N(名簿!$D$20)&gt;=30),1,6-MIN(4,MAX(1,N(名簿!$C$20)))))))</f>
        <v/>
      </c>
      <c r="E137" s="12" t="str">
        <f>IF($C137="","",SUMIFS(取得記録!$E$7:$E$606,取得記録!$B$7:$B$606,$A137,取得記録!$A$7:$A$606,"&gt;="&amp;$C137,取得記録!$A$7:$A$606,"&lt;"&amp;EDATE($C137,12)))</f>
        <v/>
      </c>
      <c r="F137" s="12" t="str">
        <f>IF($C137="","",0)</f>
        <v/>
      </c>
      <c r="G137" s="12" t="str">
        <f t="shared" si="15"/>
        <v/>
      </c>
      <c r="H137" s="12" t="str">
        <f>IF($C137="","",SUMIFS(取得記録!$E$7:$E$606,取得記録!$B$7:$B$606,$A137,取得記録!$A$7:$A$606,"&gt;="&amp;$C137,取得記録!$A$7:$A$606,"&lt;"&amp;EDATE($C137,12),取得記録!$C$7:$C$606,"&lt;&gt;時間"))</f>
        <v/>
      </c>
      <c r="I137" s="12" t="str">
        <f>IF($C137="","",IF(SUMIFS(取得記録!$E$7:$E$606,取得記録!$B$7:$B$606,$A137,取得記録!$A$7:$A$606,"&gt;="&amp;$C137,取得記録!$A$7:$A$606,"&lt;"&amp;EDATE($C137,12),取得記録!$C$7:$C$606,"時間")&gt;5,"5日超","")&amp;"")</f>
        <v/>
      </c>
      <c r="J137" s="12" t="str">
        <f>IF($C137="","",IF(D137&lt;10,"対象外（10日未満）",IF(H137&gt;=5,"達成",IF(設定!$B$7&gt;=EDATE($C137,12),"未達成","取得中（あと"&amp;(5-H137)&amp;"日）"))))</f>
        <v/>
      </c>
    </row>
    <row r="138" spans="1:10" ht="17.25" x14ac:dyDescent="0.25">
      <c r="A138" s="20" t="str">
        <f>IF(名簿!$A$20="","",名簿!$A$20)</f>
        <v/>
      </c>
      <c r="B138" s="12">
        <v>2</v>
      </c>
      <c r="C138" s="17" t="str">
        <f>IF(OR($A138="",名簿!$B$20=""),"",EDATE(名簿!$B$20,6+12*1))</f>
        <v/>
      </c>
      <c r="D138" s="21" t="str">
        <f>IF($C138="","",IF(AND(名簿!$G$20&lt;&gt;"",名簿!$F$20=$C138),名簿!$G$20,INDEX(GrantTable,2,IF(OR(N(名簿!$C$20)&gt;=5,N(名簿!$D$20)&gt;=30),1,6-MIN(4,MAX(1,N(名簿!$C$20)))))))</f>
        <v/>
      </c>
      <c r="E138" s="12" t="str">
        <f>IF($C138="","",SUMIFS(取得記録!$E$7:$E$606,取得記録!$B$7:$B$606,$A138,取得記録!$A$7:$A$606,"&gt;="&amp;$C138,取得記録!$A$7:$A$606,"&lt;"&amp;EDATE($C138,12)))</f>
        <v/>
      </c>
      <c r="F138" s="12" t="str">
        <f t="shared" ref="F138:F146" si="16">IF($C138="","",N(G137))</f>
        <v/>
      </c>
      <c r="G138" s="12" t="str">
        <f t="shared" si="15"/>
        <v/>
      </c>
      <c r="H138" s="12" t="str">
        <f>IF($C138="","",SUMIFS(取得記録!$E$7:$E$606,取得記録!$B$7:$B$606,$A138,取得記録!$A$7:$A$606,"&gt;="&amp;$C138,取得記録!$A$7:$A$606,"&lt;"&amp;EDATE($C138,12),取得記録!$C$7:$C$606,"&lt;&gt;時間"))</f>
        <v/>
      </c>
      <c r="I138" s="12" t="str">
        <f>IF($C138="","",IF(SUMIFS(取得記録!$E$7:$E$606,取得記録!$B$7:$B$606,$A138,取得記録!$A$7:$A$606,"&gt;="&amp;$C138,取得記録!$A$7:$A$606,"&lt;"&amp;EDATE($C138,12),取得記録!$C$7:$C$606,"時間")&gt;5,"5日超","")&amp;"")</f>
        <v/>
      </c>
      <c r="J138" s="12" t="str">
        <f>IF($C138="","",IF(D138&lt;10,"対象外（10日未満）",IF(H138&gt;=5,"達成",IF(設定!$B$7&gt;=EDATE($C138,12),"未達成","取得中（あと"&amp;(5-H138)&amp;"日）"))))</f>
        <v/>
      </c>
    </row>
    <row r="139" spans="1:10" ht="17.25" x14ac:dyDescent="0.25">
      <c r="A139" s="20" t="str">
        <f>IF(名簿!$A$20="","",名簿!$A$20)</f>
        <v/>
      </c>
      <c r="B139" s="12">
        <v>3</v>
      </c>
      <c r="C139" s="17" t="str">
        <f>IF(OR($A139="",名簿!$B$20=""),"",EDATE(名簿!$B$20,6+12*2))</f>
        <v/>
      </c>
      <c r="D139" s="21" t="str">
        <f>IF($C139="","",IF(AND(名簿!$G$20&lt;&gt;"",名簿!$F$20=$C139),名簿!$G$20,INDEX(GrantTable,3,IF(OR(N(名簿!$C$20)&gt;=5,N(名簿!$D$20)&gt;=30),1,6-MIN(4,MAX(1,N(名簿!$C$20)))))))</f>
        <v/>
      </c>
      <c r="E139" s="12" t="str">
        <f>IF($C139="","",SUMIFS(取得記録!$E$7:$E$606,取得記録!$B$7:$B$606,$A139,取得記録!$A$7:$A$606,"&gt;="&amp;$C139,取得記録!$A$7:$A$606,"&lt;"&amp;EDATE($C139,12)))</f>
        <v/>
      </c>
      <c r="F139" s="12" t="str">
        <f t="shared" si="16"/>
        <v/>
      </c>
      <c r="G139" s="12" t="str">
        <f t="shared" si="15"/>
        <v/>
      </c>
      <c r="H139" s="12" t="str">
        <f>IF($C139="","",SUMIFS(取得記録!$E$7:$E$606,取得記録!$B$7:$B$606,$A139,取得記録!$A$7:$A$606,"&gt;="&amp;$C139,取得記録!$A$7:$A$606,"&lt;"&amp;EDATE($C139,12),取得記録!$C$7:$C$606,"&lt;&gt;時間"))</f>
        <v/>
      </c>
      <c r="I139" s="12" t="str">
        <f>IF($C139="","",IF(SUMIFS(取得記録!$E$7:$E$606,取得記録!$B$7:$B$606,$A139,取得記録!$A$7:$A$606,"&gt;="&amp;$C139,取得記録!$A$7:$A$606,"&lt;"&amp;EDATE($C139,12),取得記録!$C$7:$C$606,"時間")&gt;5,"5日超","")&amp;"")</f>
        <v/>
      </c>
      <c r="J139" s="12" t="str">
        <f>IF($C139="","",IF(D139&lt;10,"対象外（10日未満）",IF(H139&gt;=5,"達成",IF(設定!$B$7&gt;=EDATE($C139,12),"未達成","取得中（あと"&amp;(5-H139)&amp;"日）"))))</f>
        <v/>
      </c>
    </row>
    <row r="140" spans="1:10" ht="17.25" x14ac:dyDescent="0.25">
      <c r="A140" s="20" t="str">
        <f>IF(名簿!$A$20="","",名簿!$A$20)</f>
        <v/>
      </c>
      <c r="B140" s="12">
        <v>4</v>
      </c>
      <c r="C140" s="17" t="str">
        <f>IF(OR($A140="",名簿!$B$20=""),"",EDATE(名簿!$B$20,6+12*3))</f>
        <v/>
      </c>
      <c r="D140" s="21" t="str">
        <f>IF($C140="","",IF(AND(名簿!$G$20&lt;&gt;"",名簿!$F$20=$C140),名簿!$G$20,INDEX(GrantTable,4,IF(OR(N(名簿!$C$20)&gt;=5,N(名簿!$D$20)&gt;=30),1,6-MIN(4,MAX(1,N(名簿!$C$20)))))))</f>
        <v/>
      </c>
      <c r="E140" s="12" t="str">
        <f>IF($C140="","",SUMIFS(取得記録!$E$7:$E$606,取得記録!$B$7:$B$606,$A140,取得記録!$A$7:$A$606,"&gt;="&amp;$C140,取得記録!$A$7:$A$606,"&lt;"&amp;EDATE($C140,12)))</f>
        <v/>
      </c>
      <c r="F140" s="12" t="str">
        <f t="shared" si="16"/>
        <v/>
      </c>
      <c r="G140" s="12" t="str">
        <f t="shared" si="15"/>
        <v/>
      </c>
      <c r="H140" s="12" t="str">
        <f>IF($C140="","",SUMIFS(取得記録!$E$7:$E$606,取得記録!$B$7:$B$606,$A140,取得記録!$A$7:$A$606,"&gt;="&amp;$C140,取得記録!$A$7:$A$606,"&lt;"&amp;EDATE($C140,12),取得記録!$C$7:$C$606,"&lt;&gt;時間"))</f>
        <v/>
      </c>
      <c r="I140" s="12" t="str">
        <f>IF($C140="","",IF(SUMIFS(取得記録!$E$7:$E$606,取得記録!$B$7:$B$606,$A140,取得記録!$A$7:$A$606,"&gt;="&amp;$C140,取得記録!$A$7:$A$606,"&lt;"&amp;EDATE($C140,12),取得記録!$C$7:$C$606,"時間")&gt;5,"5日超","")&amp;"")</f>
        <v/>
      </c>
      <c r="J140" s="12" t="str">
        <f>IF($C140="","",IF(D140&lt;10,"対象外（10日未満）",IF(H140&gt;=5,"達成",IF(設定!$B$7&gt;=EDATE($C140,12),"未達成","取得中（あと"&amp;(5-H140)&amp;"日）"))))</f>
        <v/>
      </c>
    </row>
    <row r="141" spans="1:10" ht="17.25" x14ac:dyDescent="0.25">
      <c r="A141" s="20" t="str">
        <f>IF(名簿!$A$20="","",名簿!$A$20)</f>
        <v/>
      </c>
      <c r="B141" s="12">
        <v>5</v>
      </c>
      <c r="C141" s="17" t="str">
        <f>IF(OR($A141="",名簿!$B$20=""),"",EDATE(名簿!$B$20,6+12*4))</f>
        <v/>
      </c>
      <c r="D141" s="21" t="str">
        <f>IF($C141="","",IF(AND(名簿!$G$20&lt;&gt;"",名簿!$F$20=$C141),名簿!$G$20,INDEX(GrantTable,5,IF(OR(N(名簿!$C$20)&gt;=5,N(名簿!$D$20)&gt;=30),1,6-MIN(4,MAX(1,N(名簿!$C$20)))))))</f>
        <v/>
      </c>
      <c r="E141" s="12" t="str">
        <f>IF($C141="","",SUMIFS(取得記録!$E$7:$E$606,取得記録!$B$7:$B$606,$A141,取得記録!$A$7:$A$606,"&gt;="&amp;$C141,取得記録!$A$7:$A$606,"&lt;"&amp;EDATE($C141,12)))</f>
        <v/>
      </c>
      <c r="F141" s="12" t="str">
        <f t="shared" si="16"/>
        <v/>
      </c>
      <c r="G141" s="12" t="str">
        <f t="shared" si="15"/>
        <v/>
      </c>
      <c r="H141" s="12" t="str">
        <f>IF($C141="","",SUMIFS(取得記録!$E$7:$E$606,取得記録!$B$7:$B$606,$A141,取得記録!$A$7:$A$606,"&gt;="&amp;$C141,取得記録!$A$7:$A$606,"&lt;"&amp;EDATE($C141,12),取得記録!$C$7:$C$606,"&lt;&gt;時間"))</f>
        <v/>
      </c>
      <c r="I141" s="12" t="str">
        <f>IF($C141="","",IF(SUMIFS(取得記録!$E$7:$E$606,取得記録!$B$7:$B$606,$A141,取得記録!$A$7:$A$606,"&gt;="&amp;$C141,取得記録!$A$7:$A$606,"&lt;"&amp;EDATE($C141,12),取得記録!$C$7:$C$606,"時間")&gt;5,"5日超","")&amp;"")</f>
        <v/>
      </c>
      <c r="J141" s="12" t="str">
        <f>IF($C141="","",IF(D141&lt;10,"対象外（10日未満）",IF(H141&gt;=5,"達成",IF(設定!$B$7&gt;=EDATE($C141,12),"未達成","取得中（あと"&amp;(5-H141)&amp;"日）"))))</f>
        <v/>
      </c>
    </row>
    <row r="142" spans="1:10" ht="17.25" x14ac:dyDescent="0.25">
      <c r="A142" s="20" t="str">
        <f>IF(名簿!$A$20="","",名簿!$A$20)</f>
        <v/>
      </c>
      <c r="B142" s="12">
        <v>6</v>
      </c>
      <c r="C142" s="17" t="str">
        <f>IF(OR($A142="",名簿!$B$20=""),"",EDATE(名簿!$B$20,6+12*5))</f>
        <v/>
      </c>
      <c r="D142" s="21" t="str">
        <f>IF($C142="","",IF(AND(名簿!$G$20&lt;&gt;"",名簿!$F$20=$C142),名簿!$G$20,INDEX(GrantTable,6,IF(OR(N(名簿!$C$20)&gt;=5,N(名簿!$D$20)&gt;=30),1,6-MIN(4,MAX(1,N(名簿!$C$20)))))))</f>
        <v/>
      </c>
      <c r="E142" s="12" t="str">
        <f>IF($C142="","",SUMIFS(取得記録!$E$7:$E$606,取得記録!$B$7:$B$606,$A142,取得記録!$A$7:$A$606,"&gt;="&amp;$C142,取得記録!$A$7:$A$606,"&lt;"&amp;EDATE($C142,12)))</f>
        <v/>
      </c>
      <c r="F142" s="12" t="str">
        <f t="shared" si="16"/>
        <v/>
      </c>
      <c r="G142" s="12" t="str">
        <f t="shared" si="15"/>
        <v/>
      </c>
      <c r="H142" s="12" t="str">
        <f>IF($C142="","",SUMIFS(取得記録!$E$7:$E$606,取得記録!$B$7:$B$606,$A142,取得記録!$A$7:$A$606,"&gt;="&amp;$C142,取得記録!$A$7:$A$606,"&lt;"&amp;EDATE($C142,12),取得記録!$C$7:$C$606,"&lt;&gt;時間"))</f>
        <v/>
      </c>
      <c r="I142" s="12" t="str">
        <f>IF($C142="","",IF(SUMIFS(取得記録!$E$7:$E$606,取得記録!$B$7:$B$606,$A142,取得記録!$A$7:$A$606,"&gt;="&amp;$C142,取得記録!$A$7:$A$606,"&lt;"&amp;EDATE($C142,12),取得記録!$C$7:$C$606,"時間")&gt;5,"5日超","")&amp;"")</f>
        <v/>
      </c>
      <c r="J142" s="12" t="str">
        <f>IF($C142="","",IF(D142&lt;10,"対象外（10日未満）",IF(H142&gt;=5,"達成",IF(設定!$B$7&gt;=EDATE($C142,12),"未達成","取得中（あと"&amp;(5-H142)&amp;"日）"))))</f>
        <v/>
      </c>
    </row>
    <row r="143" spans="1:10" ht="17.25" x14ac:dyDescent="0.25">
      <c r="A143" s="20" t="str">
        <f>IF(名簿!$A$20="","",名簿!$A$20)</f>
        <v/>
      </c>
      <c r="B143" s="12">
        <v>7</v>
      </c>
      <c r="C143" s="17" t="str">
        <f>IF(OR($A143="",名簿!$B$20=""),"",EDATE(名簿!$B$20,6+12*6))</f>
        <v/>
      </c>
      <c r="D143" s="21" t="str">
        <f>IF($C143="","",IF(AND(名簿!$G$20&lt;&gt;"",名簿!$F$20=$C143),名簿!$G$20,INDEX(GrantTable,7,IF(OR(N(名簿!$C$20)&gt;=5,N(名簿!$D$20)&gt;=30),1,6-MIN(4,MAX(1,N(名簿!$C$20)))))))</f>
        <v/>
      </c>
      <c r="E143" s="12" t="str">
        <f>IF($C143="","",SUMIFS(取得記録!$E$7:$E$606,取得記録!$B$7:$B$606,$A143,取得記録!$A$7:$A$606,"&gt;="&amp;$C143,取得記録!$A$7:$A$606,"&lt;"&amp;EDATE($C143,12)))</f>
        <v/>
      </c>
      <c r="F143" s="12" t="str">
        <f t="shared" si="16"/>
        <v/>
      </c>
      <c r="G143" s="12" t="str">
        <f t="shared" si="15"/>
        <v/>
      </c>
      <c r="H143" s="12" t="str">
        <f>IF($C143="","",SUMIFS(取得記録!$E$7:$E$606,取得記録!$B$7:$B$606,$A143,取得記録!$A$7:$A$606,"&gt;="&amp;$C143,取得記録!$A$7:$A$606,"&lt;"&amp;EDATE($C143,12),取得記録!$C$7:$C$606,"&lt;&gt;時間"))</f>
        <v/>
      </c>
      <c r="I143" s="12" t="str">
        <f>IF($C143="","",IF(SUMIFS(取得記録!$E$7:$E$606,取得記録!$B$7:$B$606,$A143,取得記録!$A$7:$A$606,"&gt;="&amp;$C143,取得記録!$A$7:$A$606,"&lt;"&amp;EDATE($C143,12),取得記録!$C$7:$C$606,"時間")&gt;5,"5日超","")&amp;"")</f>
        <v/>
      </c>
      <c r="J143" s="12" t="str">
        <f>IF($C143="","",IF(D143&lt;10,"対象外（10日未満）",IF(H143&gt;=5,"達成",IF(設定!$B$7&gt;=EDATE($C143,12),"未達成","取得中（あと"&amp;(5-H143)&amp;"日）"))))</f>
        <v/>
      </c>
    </row>
    <row r="144" spans="1:10" ht="17.25" x14ac:dyDescent="0.25">
      <c r="A144" s="20" t="str">
        <f>IF(名簿!$A$20="","",名簿!$A$20)</f>
        <v/>
      </c>
      <c r="B144" s="12">
        <v>8</v>
      </c>
      <c r="C144" s="17" t="str">
        <f>IF(OR($A144="",名簿!$B$20=""),"",EDATE(名簿!$B$20,6+12*7))</f>
        <v/>
      </c>
      <c r="D144" s="21" t="str">
        <f>IF($C144="","",IF(AND(名簿!$G$20&lt;&gt;"",名簿!$F$20=$C144),名簿!$G$20,INDEX(GrantTable,7,IF(OR(N(名簿!$C$20)&gt;=5,N(名簿!$D$20)&gt;=30),1,6-MIN(4,MAX(1,N(名簿!$C$20)))))))</f>
        <v/>
      </c>
      <c r="E144" s="12" t="str">
        <f>IF($C144="","",SUMIFS(取得記録!$E$7:$E$606,取得記録!$B$7:$B$606,$A144,取得記録!$A$7:$A$606,"&gt;="&amp;$C144,取得記録!$A$7:$A$606,"&lt;"&amp;EDATE($C144,12)))</f>
        <v/>
      </c>
      <c r="F144" s="12" t="str">
        <f t="shared" si="16"/>
        <v/>
      </c>
      <c r="G144" s="12" t="str">
        <f t="shared" si="15"/>
        <v/>
      </c>
      <c r="H144" s="12" t="str">
        <f>IF($C144="","",SUMIFS(取得記録!$E$7:$E$606,取得記録!$B$7:$B$606,$A144,取得記録!$A$7:$A$606,"&gt;="&amp;$C144,取得記録!$A$7:$A$606,"&lt;"&amp;EDATE($C144,12),取得記録!$C$7:$C$606,"&lt;&gt;時間"))</f>
        <v/>
      </c>
      <c r="I144" s="12" t="str">
        <f>IF($C144="","",IF(SUMIFS(取得記録!$E$7:$E$606,取得記録!$B$7:$B$606,$A144,取得記録!$A$7:$A$606,"&gt;="&amp;$C144,取得記録!$A$7:$A$606,"&lt;"&amp;EDATE($C144,12),取得記録!$C$7:$C$606,"時間")&gt;5,"5日超","")&amp;"")</f>
        <v/>
      </c>
      <c r="J144" s="12" t="str">
        <f>IF($C144="","",IF(D144&lt;10,"対象外（10日未満）",IF(H144&gt;=5,"達成",IF(設定!$B$7&gt;=EDATE($C144,12),"未達成","取得中（あと"&amp;(5-H144)&amp;"日）"))))</f>
        <v/>
      </c>
    </row>
    <row r="145" spans="1:10" ht="17.25" x14ac:dyDescent="0.25">
      <c r="A145" s="20" t="str">
        <f>IF(名簿!$A$20="","",名簿!$A$20)</f>
        <v/>
      </c>
      <c r="B145" s="12">
        <v>9</v>
      </c>
      <c r="C145" s="17" t="str">
        <f>IF(OR($A145="",名簿!$B$20=""),"",EDATE(名簿!$B$20,6+12*8))</f>
        <v/>
      </c>
      <c r="D145" s="21" t="str">
        <f>IF($C145="","",IF(AND(名簿!$G$20&lt;&gt;"",名簿!$F$20=$C145),名簿!$G$20,INDEX(GrantTable,7,IF(OR(N(名簿!$C$20)&gt;=5,N(名簿!$D$20)&gt;=30),1,6-MIN(4,MAX(1,N(名簿!$C$20)))))))</f>
        <v/>
      </c>
      <c r="E145" s="12" t="str">
        <f>IF($C145="","",SUMIFS(取得記録!$E$7:$E$606,取得記録!$B$7:$B$606,$A145,取得記録!$A$7:$A$606,"&gt;="&amp;$C145,取得記録!$A$7:$A$606,"&lt;"&amp;EDATE($C145,12)))</f>
        <v/>
      </c>
      <c r="F145" s="12" t="str">
        <f t="shared" si="16"/>
        <v/>
      </c>
      <c r="G145" s="12" t="str">
        <f t="shared" si="15"/>
        <v/>
      </c>
      <c r="H145" s="12" t="str">
        <f>IF($C145="","",SUMIFS(取得記録!$E$7:$E$606,取得記録!$B$7:$B$606,$A145,取得記録!$A$7:$A$606,"&gt;="&amp;$C145,取得記録!$A$7:$A$606,"&lt;"&amp;EDATE($C145,12),取得記録!$C$7:$C$606,"&lt;&gt;時間"))</f>
        <v/>
      </c>
      <c r="I145" s="12" t="str">
        <f>IF($C145="","",IF(SUMIFS(取得記録!$E$7:$E$606,取得記録!$B$7:$B$606,$A145,取得記録!$A$7:$A$606,"&gt;="&amp;$C145,取得記録!$A$7:$A$606,"&lt;"&amp;EDATE($C145,12),取得記録!$C$7:$C$606,"時間")&gt;5,"5日超","")&amp;"")</f>
        <v/>
      </c>
      <c r="J145" s="12" t="str">
        <f>IF($C145="","",IF(D145&lt;10,"対象外（10日未満）",IF(H145&gt;=5,"達成",IF(設定!$B$7&gt;=EDATE($C145,12),"未達成","取得中（あと"&amp;(5-H145)&amp;"日）"))))</f>
        <v/>
      </c>
    </row>
    <row r="146" spans="1:10" ht="17.25" x14ac:dyDescent="0.25">
      <c r="A146" s="20" t="str">
        <f>IF(名簿!$A$20="","",名簿!$A$20)</f>
        <v/>
      </c>
      <c r="B146" s="12">
        <v>10</v>
      </c>
      <c r="C146" s="17" t="str">
        <f>IF(OR($A146="",名簿!$B$20=""),"",EDATE(名簿!$B$20,6+12*9))</f>
        <v/>
      </c>
      <c r="D146" s="21" t="str">
        <f>IF($C146="","",IF(AND(名簿!$G$20&lt;&gt;"",名簿!$F$20=$C146),名簿!$G$20,INDEX(GrantTable,7,IF(OR(N(名簿!$C$20)&gt;=5,N(名簿!$D$20)&gt;=30),1,6-MIN(4,MAX(1,N(名簿!$C$20)))))))</f>
        <v/>
      </c>
      <c r="E146" s="12" t="str">
        <f>IF($C146="","",SUMIFS(取得記録!$E$7:$E$606,取得記録!$B$7:$B$606,$A146,取得記録!$A$7:$A$606,"&gt;="&amp;$C146,取得記録!$A$7:$A$606,"&lt;"&amp;EDATE($C146,12)))</f>
        <v/>
      </c>
      <c r="F146" s="12" t="str">
        <f t="shared" si="16"/>
        <v/>
      </c>
      <c r="G146" s="12" t="str">
        <f t="shared" si="15"/>
        <v/>
      </c>
      <c r="H146" s="12" t="str">
        <f>IF($C146="","",SUMIFS(取得記録!$E$7:$E$606,取得記録!$B$7:$B$606,$A146,取得記録!$A$7:$A$606,"&gt;="&amp;$C146,取得記録!$A$7:$A$606,"&lt;"&amp;EDATE($C146,12),取得記録!$C$7:$C$606,"&lt;&gt;時間"))</f>
        <v/>
      </c>
      <c r="I146" s="12" t="str">
        <f>IF($C146="","",IF(SUMIFS(取得記録!$E$7:$E$606,取得記録!$B$7:$B$606,$A146,取得記録!$A$7:$A$606,"&gt;="&amp;$C146,取得記録!$A$7:$A$606,"&lt;"&amp;EDATE($C146,12),取得記録!$C$7:$C$606,"時間")&gt;5,"5日超","")&amp;"")</f>
        <v/>
      </c>
      <c r="J146" s="12" t="str">
        <f>IF($C146="","",IF(D146&lt;10,"対象外（10日未満）",IF(H146&gt;=5,"達成",IF(設定!$B$7&gt;=EDATE($C146,12),"未達成","取得中（あと"&amp;(5-H146)&amp;"日）"))))</f>
        <v/>
      </c>
    </row>
    <row r="147" spans="1:10" ht="17.25" x14ac:dyDescent="0.25">
      <c r="A147" s="20" t="str">
        <f>IF(名簿!$A$21="","",名簿!$A$21)</f>
        <v/>
      </c>
      <c r="B147" s="12">
        <v>1</v>
      </c>
      <c r="C147" s="17" t="str">
        <f>IF(OR($A147="",名簿!$B$21=""),"",EDATE(名簿!$B$21,6+12*0))</f>
        <v/>
      </c>
      <c r="D147" s="21" t="str">
        <f>IF($C147="","",IF(AND(名簿!$G$21&lt;&gt;"",名簿!$F$21=$C147),名簿!$G$21,INDEX(GrantTable,1,IF(OR(N(名簿!$C$21)&gt;=5,N(名簿!$D$21)&gt;=30),1,6-MIN(4,MAX(1,N(名簿!$C$21)))))))</f>
        <v/>
      </c>
      <c r="E147" s="12" t="str">
        <f>IF($C147="","",SUMIFS(取得記録!$E$7:$E$606,取得記録!$B$7:$B$606,$A147,取得記録!$A$7:$A$606,"&gt;="&amp;$C147,取得記録!$A$7:$A$606,"&lt;"&amp;EDATE($C147,12)))</f>
        <v/>
      </c>
      <c r="F147" s="12" t="str">
        <f>IF($C147="","",0)</f>
        <v/>
      </c>
      <c r="G147" s="12" t="str">
        <f t="shared" si="15"/>
        <v/>
      </c>
      <c r="H147" s="12" t="str">
        <f>IF($C147="","",SUMIFS(取得記録!$E$7:$E$606,取得記録!$B$7:$B$606,$A147,取得記録!$A$7:$A$606,"&gt;="&amp;$C147,取得記録!$A$7:$A$606,"&lt;"&amp;EDATE($C147,12),取得記録!$C$7:$C$606,"&lt;&gt;時間"))</f>
        <v/>
      </c>
      <c r="I147" s="12" t="str">
        <f>IF($C147="","",IF(SUMIFS(取得記録!$E$7:$E$606,取得記録!$B$7:$B$606,$A147,取得記録!$A$7:$A$606,"&gt;="&amp;$C147,取得記録!$A$7:$A$606,"&lt;"&amp;EDATE($C147,12),取得記録!$C$7:$C$606,"時間")&gt;5,"5日超","")&amp;"")</f>
        <v/>
      </c>
      <c r="J147" s="12" t="str">
        <f>IF($C147="","",IF(D147&lt;10,"対象外（10日未満）",IF(H147&gt;=5,"達成",IF(設定!$B$7&gt;=EDATE($C147,12),"未達成","取得中（あと"&amp;(5-H147)&amp;"日）"))))</f>
        <v/>
      </c>
    </row>
    <row r="148" spans="1:10" ht="17.25" x14ac:dyDescent="0.25">
      <c r="A148" s="20" t="str">
        <f>IF(名簿!$A$21="","",名簿!$A$21)</f>
        <v/>
      </c>
      <c r="B148" s="12">
        <v>2</v>
      </c>
      <c r="C148" s="17" t="str">
        <f>IF(OR($A148="",名簿!$B$21=""),"",EDATE(名簿!$B$21,6+12*1))</f>
        <v/>
      </c>
      <c r="D148" s="21" t="str">
        <f>IF($C148="","",IF(AND(名簿!$G$21&lt;&gt;"",名簿!$F$21=$C148),名簿!$G$21,INDEX(GrantTable,2,IF(OR(N(名簿!$C$21)&gt;=5,N(名簿!$D$21)&gt;=30),1,6-MIN(4,MAX(1,N(名簿!$C$21)))))))</f>
        <v/>
      </c>
      <c r="E148" s="12" t="str">
        <f>IF($C148="","",SUMIFS(取得記録!$E$7:$E$606,取得記録!$B$7:$B$606,$A148,取得記録!$A$7:$A$606,"&gt;="&amp;$C148,取得記録!$A$7:$A$606,"&lt;"&amp;EDATE($C148,12)))</f>
        <v/>
      </c>
      <c r="F148" s="12" t="str">
        <f t="shared" ref="F148:F156" si="17">IF($C148="","",N(G147))</f>
        <v/>
      </c>
      <c r="G148" s="12" t="str">
        <f t="shared" si="15"/>
        <v/>
      </c>
      <c r="H148" s="12" t="str">
        <f>IF($C148="","",SUMIFS(取得記録!$E$7:$E$606,取得記録!$B$7:$B$606,$A148,取得記録!$A$7:$A$606,"&gt;="&amp;$C148,取得記録!$A$7:$A$606,"&lt;"&amp;EDATE($C148,12),取得記録!$C$7:$C$606,"&lt;&gt;時間"))</f>
        <v/>
      </c>
      <c r="I148" s="12" t="str">
        <f>IF($C148="","",IF(SUMIFS(取得記録!$E$7:$E$606,取得記録!$B$7:$B$606,$A148,取得記録!$A$7:$A$606,"&gt;="&amp;$C148,取得記録!$A$7:$A$606,"&lt;"&amp;EDATE($C148,12),取得記録!$C$7:$C$606,"時間")&gt;5,"5日超","")&amp;"")</f>
        <v/>
      </c>
      <c r="J148" s="12" t="str">
        <f>IF($C148="","",IF(D148&lt;10,"対象外（10日未満）",IF(H148&gt;=5,"達成",IF(設定!$B$7&gt;=EDATE($C148,12),"未達成","取得中（あと"&amp;(5-H148)&amp;"日）"))))</f>
        <v/>
      </c>
    </row>
    <row r="149" spans="1:10" ht="17.25" x14ac:dyDescent="0.25">
      <c r="A149" s="20" t="str">
        <f>IF(名簿!$A$21="","",名簿!$A$21)</f>
        <v/>
      </c>
      <c r="B149" s="12">
        <v>3</v>
      </c>
      <c r="C149" s="17" t="str">
        <f>IF(OR($A149="",名簿!$B$21=""),"",EDATE(名簿!$B$21,6+12*2))</f>
        <v/>
      </c>
      <c r="D149" s="21" t="str">
        <f>IF($C149="","",IF(AND(名簿!$G$21&lt;&gt;"",名簿!$F$21=$C149),名簿!$G$21,INDEX(GrantTable,3,IF(OR(N(名簿!$C$21)&gt;=5,N(名簿!$D$21)&gt;=30),1,6-MIN(4,MAX(1,N(名簿!$C$21)))))))</f>
        <v/>
      </c>
      <c r="E149" s="12" t="str">
        <f>IF($C149="","",SUMIFS(取得記録!$E$7:$E$606,取得記録!$B$7:$B$606,$A149,取得記録!$A$7:$A$606,"&gt;="&amp;$C149,取得記録!$A$7:$A$606,"&lt;"&amp;EDATE($C149,12)))</f>
        <v/>
      </c>
      <c r="F149" s="12" t="str">
        <f t="shared" si="17"/>
        <v/>
      </c>
      <c r="G149" s="12" t="str">
        <f t="shared" si="15"/>
        <v/>
      </c>
      <c r="H149" s="12" t="str">
        <f>IF($C149="","",SUMIFS(取得記録!$E$7:$E$606,取得記録!$B$7:$B$606,$A149,取得記録!$A$7:$A$606,"&gt;="&amp;$C149,取得記録!$A$7:$A$606,"&lt;"&amp;EDATE($C149,12),取得記録!$C$7:$C$606,"&lt;&gt;時間"))</f>
        <v/>
      </c>
      <c r="I149" s="12" t="str">
        <f>IF($C149="","",IF(SUMIFS(取得記録!$E$7:$E$606,取得記録!$B$7:$B$606,$A149,取得記録!$A$7:$A$606,"&gt;="&amp;$C149,取得記録!$A$7:$A$606,"&lt;"&amp;EDATE($C149,12),取得記録!$C$7:$C$606,"時間")&gt;5,"5日超","")&amp;"")</f>
        <v/>
      </c>
      <c r="J149" s="12" t="str">
        <f>IF($C149="","",IF(D149&lt;10,"対象外（10日未満）",IF(H149&gt;=5,"達成",IF(設定!$B$7&gt;=EDATE($C149,12),"未達成","取得中（あと"&amp;(5-H149)&amp;"日）"))))</f>
        <v/>
      </c>
    </row>
    <row r="150" spans="1:10" ht="17.25" x14ac:dyDescent="0.25">
      <c r="A150" s="20" t="str">
        <f>IF(名簿!$A$21="","",名簿!$A$21)</f>
        <v/>
      </c>
      <c r="B150" s="12">
        <v>4</v>
      </c>
      <c r="C150" s="17" t="str">
        <f>IF(OR($A150="",名簿!$B$21=""),"",EDATE(名簿!$B$21,6+12*3))</f>
        <v/>
      </c>
      <c r="D150" s="21" t="str">
        <f>IF($C150="","",IF(AND(名簿!$G$21&lt;&gt;"",名簿!$F$21=$C150),名簿!$G$21,INDEX(GrantTable,4,IF(OR(N(名簿!$C$21)&gt;=5,N(名簿!$D$21)&gt;=30),1,6-MIN(4,MAX(1,N(名簿!$C$21)))))))</f>
        <v/>
      </c>
      <c r="E150" s="12" t="str">
        <f>IF($C150="","",SUMIFS(取得記録!$E$7:$E$606,取得記録!$B$7:$B$606,$A150,取得記録!$A$7:$A$606,"&gt;="&amp;$C150,取得記録!$A$7:$A$606,"&lt;"&amp;EDATE($C150,12)))</f>
        <v/>
      </c>
      <c r="F150" s="12" t="str">
        <f t="shared" si="17"/>
        <v/>
      </c>
      <c r="G150" s="12" t="str">
        <f t="shared" si="15"/>
        <v/>
      </c>
      <c r="H150" s="12" t="str">
        <f>IF($C150="","",SUMIFS(取得記録!$E$7:$E$606,取得記録!$B$7:$B$606,$A150,取得記録!$A$7:$A$606,"&gt;="&amp;$C150,取得記録!$A$7:$A$606,"&lt;"&amp;EDATE($C150,12),取得記録!$C$7:$C$606,"&lt;&gt;時間"))</f>
        <v/>
      </c>
      <c r="I150" s="12" t="str">
        <f>IF($C150="","",IF(SUMIFS(取得記録!$E$7:$E$606,取得記録!$B$7:$B$606,$A150,取得記録!$A$7:$A$606,"&gt;="&amp;$C150,取得記録!$A$7:$A$606,"&lt;"&amp;EDATE($C150,12),取得記録!$C$7:$C$606,"時間")&gt;5,"5日超","")&amp;"")</f>
        <v/>
      </c>
      <c r="J150" s="12" t="str">
        <f>IF($C150="","",IF(D150&lt;10,"対象外（10日未満）",IF(H150&gt;=5,"達成",IF(設定!$B$7&gt;=EDATE($C150,12),"未達成","取得中（あと"&amp;(5-H150)&amp;"日）"))))</f>
        <v/>
      </c>
    </row>
    <row r="151" spans="1:10" ht="17.25" x14ac:dyDescent="0.25">
      <c r="A151" s="20" t="str">
        <f>IF(名簿!$A$21="","",名簿!$A$21)</f>
        <v/>
      </c>
      <c r="B151" s="12">
        <v>5</v>
      </c>
      <c r="C151" s="17" t="str">
        <f>IF(OR($A151="",名簿!$B$21=""),"",EDATE(名簿!$B$21,6+12*4))</f>
        <v/>
      </c>
      <c r="D151" s="21" t="str">
        <f>IF($C151="","",IF(AND(名簿!$G$21&lt;&gt;"",名簿!$F$21=$C151),名簿!$G$21,INDEX(GrantTable,5,IF(OR(N(名簿!$C$21)&gt;=5,N(名簿!$D$21)&gt;=30),1,6-MIN(4,MAX(1,N(名簿!$C$21)))))))</f>
        <v/>
      </c>
      <c r="E151" s="12" t="str">
        <f>IF($C151="","",SUMIFS(取得記録!$E$7:$E$606,取得記録!$B$7:$B$606,$A151,取得記録!$A$7:$A$606,"&gt;="&amp;$C151,取得記録!$A$7:$A$606,"&lt;"&amp;EDATE($C151,12)))</f>
        <v/>
      </c>
      <c r="F151" s="12" t="str">
        <f t="shared" si="17"/>
        <v/>
      </c>
      <c r="G151" s="12" t="str">
        <f t="shared" si="15"/>
        <v/>
      </c>
      <c r="H151" s="12" t="str">
        <f>IF($C151="","",SUMIFS(取得記録!$E$7:$E$606,取得記録!$B$7:$B$606,$A151,取得記録!$A$7:$A$606,"&gt;="&amp;$C151,取得記録!$A$7:$A$606,"&lt;"&amp;EDATE($C151,12),取得記録!$C$7:$C$606,"&lt;&gt;時間"))</f>
        <v/>
      </c>
      <c r="I151" s="12" t="str">
        <f>IF($C151="","",IF(SUMIFS(取得記録!$E$7:$E$606,取得記録!$B$7:$B$606,$A151,取得記録!$A$7:$A$606,"&gt;="&amp;$C151,取得記録!$A$7:$A$606,"&lt;"&amp;EDATE($C151,12),取得記録!$C$7:$C$606,"時間")&gt;5,"5日超","")&amp;"")</f>
        <v/>
      </c>
      <c r="J151" s="12" t="str">
        <f>IF($C151="","",IF(D151&lt;10,"対象外（10日未満）",IF(H151&gt;=5,"達成",IF(設定!$B$7&gt;=EDATE($C151,12),"未達成","取得中（あと"&amp;(5-H151)&amp;"日）"))))</f>
        <v/>
      </c>
    </row>
    <row r="152" spans="1:10" ht="17.25" x14ac:dyDescent="0.25">
      <c r="A152" s="20" t="str">
        <f>IF(名簿!$A$21="","",名簿!$A$21)</f>
        <v/>
      </c>
      <c r="B152" s="12">
        <v>6</v>
      </c>
      <c r="C152" s="17" t="str">
        <f>IF(OR($A152="",名簿!$B$21=""),"",EDATE(名簿!$B$21,6+12*5))</f>
        <v/>
      </c>
      <c r="D152" s="21" t="str">
        <f>IF($C152="","",IF(AND(名簿!$G$21&lt;&gt;"",名簿!$F$21=$C152),名簿!$G$21,INDEX(GrantTable,6,IF(OR(N(名簿!$C$21)&gt;=5,N(名簿!$D$21)&gt;=30),1,6-MIN(4,MAX(1,N(名簿!$C$21)))))))</f>
        <v/>
      </c>
      <c r="E152" s="12" t="str">
        <f>IF($C152="","",SUMIFS(取得記録!$E$7:$E$606,取得記録!$B$7:$B$606,$A152,取得記録!$A$7:$A$606,"&gt;="&amp;$C152,取得記録!$A$7:$A$606,"&lt;"&amp;EDATE($C152,12)))</f>
        <v/>
      </c>
      <c r="F152" s="12" t="str">
        <f t="shared" si="17"/>
        <v/>
      </c>
      <c r="G152" s="12" t="str">
        <f t="shared" si="15"/>
        <v/>
      </c>
      <c r="H152" s="12" t="str">
        <f>IF($C152="","",SUMIFS(取得記録!$E$7:$E$606,取得記録!$B$7:$B$606,$A152,取得記録!$A$7:$A$606,"&gt;="&amp;$C152,取得記録!$A$7:$A$606,"&lt;"&amp;EDATE($C152,12),取得記録!$C$7:$C$606,"&lt;&gt;時間"))</f>
        <v/>
      </c>
      <c r="I152" s="12" t="str">
        <f>IF($C152="","",IF(SUMIFS(取得記録!$E$7:$E$606,取得記録!$B$7:$B$606,$A152,取得記録!$A$7:$A$606,"&gt;="&amp;$C152,取得記録!$A$7:$A$606,"&lt;"&amp;EDATE($C152,12),取得記録!$C$7:$C$606,"時間")&gt;5,"5日超","")&amp;"")</f>
        <v/>
      </c>
      <c r="J152" s="12" t="str">
        <f>IF($C152="","",IF(D152&lt;10,"対象外（10日未満）",IF(H152&gt;=5,"達成",IF(設定!$B$7&gt;=EDATE($C152,12),"未達成","取得中（あと"&amp;(5-H152)&amp;"日）"))))</f>
        <v/>
      </c>
    </row>
    <row r="153" spans="1:10" ht="17.25" x14ac:dyDescent="0.25">
      <c r="A153" s="20" t="str">
        <f>IF(名簿!$A$21="","",名簿!$A$21)</f>
        <v/>
      </c>
      <c r="B153" s="12">
        <v>7</v>
      </c>
      <c r="C153" s="17" t="str">
        <f>IF(OR($A153="",名簿!$B$21=""),"",EDATE(名簿!$B$21,6+12*6))</f>
        <v/>
      </c>
      <c r="D153" s="21" t="str">
        <f>IF($C153="","",IF(AND(名簿!$G$21&lt;&gt;"",名簿!$F$21=$C153),名簿!$G$21,INDEX(GrantTable,7,IF(OR(N(名簿!$C$21)&gt;=5,N(名簿!$D$21)&gt;=30),1,6-MIN(4,MAX(1,N(名簿!$C$21)))))))</f>
        <v/>
      </c>
      <c r="E153" s="12" t="str">
        <f>IF($C153="","",SUMIFS(取得記録!$E$7:$E$606,取得記録!$B$7:$B$606,$A153,取得記録!$A$7:$A$606,"&gt;="&amp;$C153,取得記録!$A$7:$A$606,"&lt;"&amp;EDATE($C153,12)))</f>
        <v/>
      </c>
      <c r="F153" s="12" t="str">
        <f t="shared" si="17"/>
        <v/>
      </c>
      <c r="G153" s="12" t="str">
        <f t="shared" si="15"/>
        <v/>
      </c>
      <c r="H153" s="12" t="str">
        <f>IF($C153="","",SUMIFS(取得記録!$E$7:$E$606,取得記録!$B$7:$B$606,$A153,取得記録!$A$7:$A$606,"&gt;="&amp;$C153,取得記録!$A$7:$A$606,"&lt;"&amp;EDATE($C153,12),取得記録!$C$7:$C$606,"&lt;&gt;時間"))</f>
        <v/>
      </c>
      <c r="I153" s="12" t="str">
        <f>IF($C153="","",IF(SUMIFS(取得記録!$E$7:$E$606,取得記録!$B$7:$B$606,$A153,取得記録!$A$7:$A$606,"&gt;="&amp;$C153,取得記録!$A$7:$A$606,"&lt;"&amp;EDATE($C153,12),取得記録!$C$7:$C$606,"時間")&gt;5,"5日超","")&amp;"")</f>
        <v/>
      </c>
      <c r="J153" s="12" t="str">
        <f>IF($C153="","",IF(D153&lt;10,"対象外（10日未満）",IF(H153&gt;=5,"達成",IF(設定!$B$7&gt;=EDATE($C153,12),"未達成","取得中（あと"&amp;(5-H153)&amp;"日）"))))</f>
        <v/>
      </c>
    </row>
    <row r="154" spans="1:10" ht="17.25" x14ac:dyDescent="0.25">
      <c r="A154" s="20" t="str">
        <f>IF(名簿!$A$21="","",名簿!$A$21)</f>
        <v/>
      </c>
      <c r="B154" s="12">
        <v>8</v>
      </c>
      <c r="C154" s="17" t="str">
        <f>IF(OR($A154="",名簿!$B$21=""),"",EDATE(名簿!$B$21,6+12*7))</f>
        <v/>
      </c>
      <c r="D154" s="21" t="str">
        <f>IF($C154="","",IF(AND(名簿!$G$21&lt;&gt;"",名簿!$F$21=$C154),名簿!$G$21,INDEX(GrantTable,7,IF(OR(N(名簿!$C$21)&gt;=5,N(名簿!$D$21)&gt;=30),1,6-MIN(4,MAX(1,N(名簿!$C$21)))))))</f>
        <v/>
      </c>
      <c r="E154" s="12" t="str">
        <f>IF($C154="","",SUMIFS(取得記録!$E$7:$E$606,取得記録!$B$7:$B$606,$A154,取得記録!$A$7:$A$606,"&gt;="&amp;$C154,取得記録!$A$7:$A$606,"&lt;"&amp;EDATE($C154,12)))</f>
        <v/>
      </c>
      <c r="F154" s="12" t="str">
        <f t="shared" si="17"/>
        <v/>
      </c>
      <c r="G154" s="12" t="str">
        <f t="shared" si="15"/>
        <v/>
      </c>
      <c r="H154" s="12" t="str">
        <f>IF($C154="","",SUMIFS(取得記録!$E$7:$E$606,取得記録!$B$7:$B$606,$A154,取得記録!$A$7:$A$606,"&gt;="&amp;$C154,取得記録!$A$7:$A$606,"&lt;"&amp;EDATE($C154,12),取得記録!$C$7:$C$606,"&lt;&gt;時間"))</f>
        <v/>
      </c>
      <c r="I154" s="12" t="str">
        <f>IF($C154="","",IF(SUMIFS(取得記録!$E$7:$E$606,取得記録!$B$7:$B$606,$A154,取得記録!$A$7:$A$606,"&gt;="&amp;$C154,取得記録!$A$7:$A$606,"&lt;"&amp;EDATE($C154,12),取得記録!$C$7:$C$606,"時間")&gt;5,"5日超","")&amp;"")</f>
        <v/>
      </c>
      <c r="J154" s="12" t="str">
        <f>IF($C154="","",IF(D154&lt;10,"対象外（10日未満）",IF(H154&gt;=5,"達成",IF(設定!$B$7&gt;=EDATE($C154,12),"未達成","取得中（あと"&amp;(5-H154)&amp;"日）"))))</f>
        <v/>
      </c>
    </row>
    <row r="155" spans="1:10" ht="17.25" x14ac:dyDescent="0.25">
      <c r="A155" s="20" t="str">
        <f>IF(名簿!$A$21="","",名簿!$A$21)</f>
        <v/>
      </c>
      <c r="B155" s="12">
        <v>9</v>
      </c>
      <c r="C155" s="17" t="str">
        <f>IF(OR($A155="",名簿!$B$21=""),"",EDATE(名簿!$B$21,6+12*8))</f>
        <v/>
      </c>
      <c r="D155" s="21" t="str">
        <f>IF($C155="","",IF(AND(名簿!$G$21&lt;&gt;"",名簿!$F$21=$C155),名簿!$G$21,INDEX(GrantTable,7,IF(OR(N(名簿!$C$21)&gt;=5,N(名簿!$D$21)&gt;=30),1,6-MIN(4,MAX(1,N(名簿!$C$21)))))))</f>
        <v/>
      </c>
      <c r="E155" s="12" t="str">
        <f>IF($C155="","",SUMIFS(取得記録!$E$7:$E$606,取得記録!$B$7:$B$606,$A155,取得記録!$A$7:$A$606,"&gt;="&amp;$C155,取得記録!$A$7:$A$606,"&lt;"&amp;EDATE($C155,12)))</f>
        <v/>
      </c>
      <c r="F155" s="12" t="str">
        <f t="shared" si="17"/>
        <v/>
      </c>
      <c r="G155" s="12" t="str">
        <f t="shared" si="15"/>
        <v/>
      </c>
      <c r="H155" s="12" t="str">
        <f>IF($C155="","",SUMIFS(取得記録!$E$7:$E$606,取得記録!$B$7:$B$606,$A155,取得記録!$A$7:$A$606,"&gt;="&amp;$C155,取得記録!$A$7:$A$606,"&lt;"&amp;EDATE($C155,12),取得記録!$C$7:$C$606,"&lt;&gt;時間"))</f>
        <v/>
      </c>
      <c r="I155" s="12" t="str">
        <f>IF($C155="","",IF(SUMIFS(取得記録!$E$7:$E$606,取得記録!$B$7:$B$606,$A155,取得記録!$A$7:$A$606,"&gt;="&amp;$C155,取得記録!$A$7:$A$606,"&lt;"&amp;EDATE($C155,12),取得記録!$C$7:$C$606,"時間")&gt;5,"5日超","")&amp;"")</f>
        <v/>
      </c>
      <c r="J155" s="12" t="str">
        <f>IF($C155="","",IF(D155&lt;10,"対象外（10日未満）",IF(H155&gt;=5,"達成",IF(設定!$B$7&gt;=EDATE($C155,12),"未達成","取得中（あと"&amp;(5-H155)&amp;"日）"))))</f>
        <v/>
      </c>
    </row>
    <row r="156" spans="1:10" ht="17.25" x14ac:dyDescent="0.25">
      <c r="A156" s="20" t="str">
        <f>IF(名簿!$A$21="","",名簿!$A$21)</f>
        <v/>
      </c>
      <c r="B156" s="12">
        <v>10</v>
      </c>
      <c r="C156" s="17" t="str">
        <f>IF(OR($A156="",名簿!$B$21=""),"",EDATE(名簿!$B$21,6+12*9))</f>
        <v/>
      </c>
      <c r="D156" s="21" t="str">
        <f>IF($C156="","",IF(AND(名簿!$G$21&lt;&gt;"",名簿!$F$21=$C156),名簿!$G$21,INDEX(GrantTable,7,IF(OR(N(名簿!$C$21)&gt;=5,N(名簿!$D$21)&gt;=30),1,6-MIN(4,MAX(1,N(名簿!$C$21)))))))</f>
        <v/>
      </c>
      <c r="E156" s="12" t="str">
        <f>IF($C156="","",SUMIFS(取得記録!$E$7:$E$606,取得記録!$B$7:$B$606,$A156,取得記録!$A$7:$A$606,"&gt;="&amp;$C156,取得記録!$A$7:$A$606,"&lt;"&amp;EDATE($C156,12)))</f>
        <v/>
      </c>
      <c r="F156" s="12" t="str">
        <f t="shared" si="17"/>
        <v/>
      </c>
      <c r="G156" s="12" t="str">
        <f t="shared" si="15"/>
        <v/>
      </c>
      <c r="H156" s="12" t="str">
        <f>IF($C156="","",SUMIFS(取得記録!$E$7:$E$606,取得記録!$B$7:$B$606,$A156,取得記録!$A$7:$A$606,"&gt;="&amp;$C156,取得記録!$A$7:$A$606,"&lt;"&amp;EDATE($C156,12),取得記録!$C$7:$C$606,"&lt;&gt;時間"))</f>
        <v/>
      </c>
      <c r="I156" s="12" t="str">
        <f>IF($C156="","",IF(SUMIFS(取得記録!$E$7:$E$606,取得記録!$B$7:$B$606,$A156,取得記録!$A$7:$A$606,"&gt;="&amp;$C156,取得記録!$A$7:$A$606,"&lt;"&amp;EDATE($C156,12),取得記録!$C$7:$C$606,"時間")&gt;5,"5日超","")&amp;"")</f>
        <v/>
      </c>
      <c r="J156" s="12" t="str">
        <f>IF($C156="","",IF(D156&lt;10,"対象外（10日未満）",IF(H156&gt;=5,"達成",IF(設定!$B$7&gt;=EDATE($C156,12),"未達成","取得中（あと"&amp;(5-H156)&amp;"日）"))))</f>
        <v/>
      </c>
    </row>
    <row r="157" spans="1:10" ht="17.25" x14ac:dyDescent="0.25">
      <c r="A157" s="20" t="str">
        <f>IF(名簿!$A$22="","",名簿!$A$22)</f>
        <v/>
      </c>
      <c r="B157" s="12">
        <v>1</v>
      </c>
      <c r="C157" s="17" t="str">
        <f>IF(OR($A157="",名簿!$B$22=""),"",EDATE(名簿!$B$22,6+12*0))</f>
        <v/>
      </c>
      <c r="D157" s="21" t="str">
        <f>IF($C157="","",IF(AND(名簿!$G$22&lt;&gt;"",名簿!$F$22=$C157),名簿!$G$22,INDEX(GrantTable,1,IF(OR(N(名簿!$C$22)&gt;=5,N(名簿!$D$22)&gt;=30),1,6-MIN(4,MAX(1,N(名簿!$C$22)))))))</f>
        <v/>
      </c>
      <c r="E157" s="12" t="str">
        <f>IF($C157="","",SUMIFS(取得記録!$E$7:$E$606,取得記録!$B$7:$B$606,$A157,取得記録!$A$7:$A$606,"&gt;="&amp;$C157,取得記録!$A$7:$A$606,"&lt;"&amp;EDATE($C157,12)))</f>
        <v/>
      </c>
      <c r="F157" s="12" t="str">
        <f>IF($C157="","",0)</f>
        <v/>
      </c>
      <c r="G157" s="12" t="str">
        <f t="shared" si="15"/>
        <v/>
      </c>
      <c r="H157" s="12" t="str">
        <f>IF($C157="","",SUMIFS(取得記録!$E$7:$E$606,取得記録!$B$7:$B$606,$A157,取得記録!$A$7:$A$606,"&gt;="&amp;$C157,取得記録!$A$7:$A$606,"&lt;"&amp;EDATE($C157,12),取得記録!$C$7:$C$606,"&lt;&gt;時間"))</f>
        <v/>
      </c>
      <c r="I157" s="12" t="str">
        <f>IF($C157="","",IF(SUMIFS(取得記録!$E$7:$E$606,取得記録!$B$7:$B$606,$A157,取得記録!$A$7:$A$606,"&gt;="&amp;$C157,取得記録!$A$7:$A$606,"&lt;"&amp;EDATE($C157,12),取得記録!$C$7:$C$606,"時間")&gt;5,"5日超","")&amp;"")</f>
        <v/>
      </c>
      <c r="J157" s="12" t="str">
        <f>IF($C157="","",IF(D157&lt;10,"対象外（10日未満）",IF(H157&gt;=5,"達成",IF(設定!$B$7&gt;=EDATE($C157,12),"未達成","取得中（あと"&amp;(5-H157)&amp;"日）"))))</f>
        <v/>
      </c>
    </row>
    <row r="158" spans="1:10" ht="17.25" x14ac:dyDescent="0.25">
      <c r="A158" s="20" t="str">
        <f>IF(名簿!$A$22="","",名簿!$A$22)</f>
        <v/>
      </c>
      <c r="B158" s="12">
        <v>2</v>
      </c>
      <c r="C158" s="17" t="str">
        <f>IF(OR($A158="",名簿!$B$22=""),"",EDATE(名簿!$B$22,6+12*1))</f>
        <v/>
      </c>
      <c r="D158" s="21" t="str">
        <f>IF($C158="","",IF(AND(名簿!$G$22&lt;&gt;"",名簿!$F$22=$C158),名簿!$G$22,INDEX(GrantTable,2,IF(OR(N(名簿!$C$22)&gt;=5,N(名簿!$D$22)&gt;=30),1,6-MIN(4,MAX(1,N(名簿!$C$22)))))))</f>
        <v/>
      </c>
      <c r="E158" s="12" t="str">
        <f>IF($C158="","",SUMIFS(取得記録!$E$7:$E$606,取得記録!$B$7:$B$606,$A158,取得記録!$A$7:$A$606,"&gt;="&amp;$C158,取得記録!$A$7:$A$606,"&lt;"&amp;EDATE($C158,12)))</f>
        <v/>
      </c>
      <c r="F158" s="12" t="str">
        <f t="shared" ref="F158:F166" si="18">IF($C158="","",N(G157))</f>
        <v/>
      </c>
      <c r="G158" s="12" t="str">
        <f t="shared" si="15"/>
        <v/>
      </c>
      <c r="H158" s="12" t="str">
        <f>IF($C158="","",SUMIFS(取得記録!$E$7:$E$606,取得記録!$B$7:$B$606,$A158,取得記録!$A$7:$A$606,"&gt;="&amp;$C158,取得記録!$A$7:$A$606,"&lt;"&amp;EDATE($C158,12),取得記録!$C$7:$C$606,"&lt;&gt;時間"))</f>
        <v/>
      </c>
      <c r="I158" s="12" t="str">
        <f>IF($C158="","",IF(SUMIFS(取得記録!$E$7:$E$606,取得記録!$B$7:$B$606,$A158,取得記録!$A$7:$A$606,"&gt;="&amp;$C158,取得記録!$A$7:$A$606,"&lt;"&amp;EDATE($C158,12),取得記録!$C$7:$C$606,"時間")&gt;5,"5日超","")&amp;"")</f>
        <v/>
      </c>
      <c r="J158" s="12" t="str">
        <f>IF($C158="","",IF(D158&lt;10,"対象外（10日未満）",IF(H158&gt;=5,"達成",IF(設定!$B$7&gt;=EDATE($C158,12),"未達成","取得中（あと"&amp;(5-H158)&amp;"日）"))))</f>
        <v/>
      </c>
    </row>
    <row r="159" spans="1:10" ht="17.25" x14ac:dyDescent="0.25">
      <c r="A159" s="20" t="str">
        <f>IF(名簿!$A$22="","",名簿!$A$22)</f>
        <v/>
      </c>
      <c r="B159" s="12">
        <v>3</v>
      </c>
      <c r="C159" s="17" t="str">
        <f>IF(OR($A159="",名簿!$B$22=""),"",EDATE(名簿!$B$22,6+12*2))</f>
        <v/>
      </c>
      <c r="D159" s="21" t="str">
        <f>IF($C159="","",IF(AND(名簿!$G$22&lt;&gt;"",名簿!$F$22=$C159),名簿!$G$22,INDEX(GrantTable,3,IF(OR(N(名簿!$C$22)&gt;=5,N(名簿!$D$22)&gt;=30),1,6-MIN(4,MAX(1,N(名簿!$C$22)))))))</f>
        <v/>
      </c>
      <c r="E159" s="12" t="str">
        <f>IF($C159="","",SUMIFS(取得記録!$E$7:$E$606,取得記録!$B$7:$B$606,$A159,取得記録!$A$7:$A$606,"&gt;="&amp;$C159,取得記録!$A$7:$A$606,"&lt;"&amp;EDATE($C159,12)))</f>
        <v/>
      </c>
      <c r="F159" s="12" t="str">
        <f t="shared" si="18"/>
        <v/>
      </c>
      <c r="G159" s="12" t="str">
        <f t="shared" si="15"/>
        <v/>
      </c>
      <c r="H159" s="12" t="str">
        <f>IF($C159="","",SUMIFS(取得記録!$E$7:$E$606,取得記録!$B$7:$B$606,$A159,取得記録!$A$7:$A$606,"&gt;="&amp;$C159,取得記録!$A$7:$A$606,"&lt;"&amp;EDATE($C159,12),取得記録!$C$7:$C$606,"&lt;&gt;時間"))</f>
        <v/>
      </c>
      <c r="I159" s="12" t="str">
        <f>IF($C159="","",IF(SUMIFS(取得記録!$E$7:$E$606,取得記録!$B$7:$B$606,$A159,取得記録!$A$7:$A$606,"&gt;="&amp;$C159,取得記録!$A$7:$A$606,"&lt;"&amp;EDATE($C159,12),取得記録!$C$7:$C$606,"時間")&gt;5,"5日超","")&amp;"")</f>
        <v/>
      </c>
      <c r="J159" s="12" t="str">
        <f>IF($C159="","",IF(D159&lt;10,"対象外（10日未満）",IF(H159&gt;=5,"達成",IF(設定!$B$7&gt;=EDATE($C159,12),"未達成","取得中（あと"&amp;(5-H159)&amp;"日）"))))</f>
        <v/>
      </c>
    </row>
    <row r="160" spans="1:10" ht="17.25" x14ac:dyDescent="0.25">
      <c r="A160" s="20" t="str">
        <f>IF(名簿!$A$22="","",名簿!$A$22)</f>
        <v/>
      </c>
      <c r="B160" s="12">
        <v>4</v>
      </c>
      <c r="C160" s="17" t="str">
        <f>IF(OR($A160="",名簿!$B$22=""),"",EDATE(名簿!$B$22,6+12*3))</f>
        <v/>
      </c>
      <c r="D160" s="21" t="str">
        <f>IF($C160="","",IF(AND(名簿!$G$22&lt;&gt;"",名簿!$F$22=$C160),名簿!$G$22,INDEX(GrantTable,4,IF(OR(N(名簿!$C$22)&gt;=5,N(名簿!$D$22)&gt;=30),1,6-MIN(4,MAX(1,N(名簿!$C$22)))))))</f>
        <v/>
      </c>
      <c r="E160" s="12" t="str">
        <f>IF($C160="","",SUMIFS(取得記録!$E$7:$E$606,取得記録!$B$7:$B$606,$A160,取得記録!$A$7:$A$606,"&gt;="&amp;$C160,取得記録!$A$7:$A$606,"&lt;"&amp;EDATE($C160,12)))</f>
        <v/>
      </c>
      <c r="F160" s="12" t="str">
        <f t="shared" si="18"/>
        <v/>
      </c>
      <c r="G160" s="12" t="str">
        <f t="shared" si="15"/>
        <v/>
      </c>
      <c r="H160" s="12" t="str">
        <f>IF($C160="","",SUMIFS(取得記録!$E$7:$E$606,取得記録!$B$7:$B$606,$A160,取得記録!$A$7:$A$606,"&gt;="&amp;$C160,取得記録!$A$7:$A$606,"&lt;"&amp;EDATE($C160,12),取得記録!$C$7:$C$606,"&lt;&gt;時間"))</f>
        <v/>
      </c>
      <c r="I160" s="12" t="str">
        <f>IF($C160="","",IF(SUMIFS(取得記録!$E$7:$E$606,取得記録!$B$7:$B$606,$A160,取得記録!$A$7:$A$606,"&gt;="&amp;$C160,取得記録!$A$7:$A$606,"&lt;"&amp;EDATE($C160,12),取得記録!$C$7:$C$606,"時間")&gt;5,"5日超","")&amp;"")</f>
        <v/>
      </c>
      <c r="J160" s="12" t="str">
        <f>IF($C160="","",IF(D160&lt;10,"対象外（10日未満）",IF(H160&gt;=5,"達成",IF(設定!$B$7&gt;=EDATE($C160,12),"未達成","取得中（あと"&amp;(5-H160)&amp;"日）"))))</f>
        <v/>
      </c>
    </row>
    <row r="161" spans="1:10" ht="17.25" x14ac:dyDescent="0.25">
      <c r="A161" s="20" t="str">
        <f>IF(名簿!$A$22="","",名簿!$A$22)</f>
        <v/>
      </c>
      <c r="B161" s="12">
        <v>5</v>
      </c>
      <c r="C161" s="17" t="str">
        <f>IF(OR($A161="",名簿!$B$22=""),"",EDATE(名簿!$B$22,6+12*4))</f>
        <v/>
      </c>
      <c r="D161" s="21" t="str">
        <f>IF($C161="","",IF(AND(名簿!$G$22&lt;&gt;"",名簿!$F$22=$C161),名簿!$G$22,INDEX(GrantTable,5,IF(OR(N(名簿!$C$22)&gt;=5,N(名簿!$D$22)&gt;=30),1,6-MIN(4,MAX(1,N(名簿!$C$22)))))))</f>
        <v/>
      </c>
      <c r="E161" s="12" t="str">
        <f>IF($C161="","",SUMIFS(取得記録!$E$7:$E$606,取得記録!$B$7:$B$606,$A161,取得記録!$A$7:$A$606,"&gt;="&amp;$C161,取得記録!$A$7:$A$606,"&lt;"&amp;EDATE($C161,12)))</f>
        <v/>
      </c>
      <c r="F161" s="12" t="str">
        <f t="shared" si="18"/>
        <v/>
      </c>
      <c r="G161" s="12" t="str">
        <f t="shared" si="15"/>
        <v/>
      </c>
      <c r="H161" s="12" t="str">
        <f>IF($C161="","",SUMIFS(取得記録!$E$7:$E$606,取得記録!$B$7:$B$606,$A161,取得記録!$A$7:$A$606,"&gt;="&amp;$C161,取得記録!$A$7:$A$606,"&lt;"&amp;EDATE($C161,12),取得記録!$C$7:$C$606,"&lt;&gt;時間"))</f>
        <v/>
      </c>
      <c r="I161" s="12" t="str">
        <f>IF($C161="","",IF(SUMIFS(取得記録!$E$7:$E$606,取得記録!$B$7:$B$606,$A161,取得記録!$A$7:$A$606,"&gt;="&amp;$C161,取得記録!$A$7:$A$606,"&lt;"&amp;EDATE($C161,12),取得記録!$C$7:$C$606,"時間")&gt;5,"5日超","")&amp;"")</f>
        <v/>
      </c>
      <c r="J161" s="12" t="str">
        <f>IF($C161="","",IF(D161&lt;10,"対象外（10日未満）",IF(H161&gt;=5,"達成",IF(設定!$B$7&gt;=EDATE($C161,12),"未達成","取得中（あと"&amp;(5-H161)&amp;"日）"))))</f>
        <v/>
      </c>
    </row>
    <row r="162" spans="1:10" ht="17.25" x14ac:dyDescent="0.25">
      <c r="A162" s="20" t="str">
        <f>IF(名簿!$A$22="","",名簿!$A$22)</f>
        <v/>
      </c>
      <c r="B162" s="12">
        <v>6</v>
      </c>
      <c r="C162" s="17" t="str">
        <f>IF(OR($A162="",名簿!$B$22=""),"",EDATE(名簿!$B$22,6+12*5))</f>
        <v/>
      </c>
      <c r="D162" s="21" t="str">
        <f>IF($C162="","",IF(AND(名簿!$G$22&lt;&gt;"",名簿!$F$22=$C162),名簿!$G$22,INDEX(GrantTable,6,IF(OR(N(名簿!$C$22)&gt;=5,N(名簿!$D$22)&gt;=30),1,6-MIN(4,MAX(1,N(名簿!$C$22)))))))</f>
        <v/>
      </c>
      <c r="E162" s="12" t="str">
        <f>IF($C162="","",SUMIFS(取得記録!$E$7:$E$606,取得記録!$B$7:$B$606,$A162,取得記録!$A$7:$A$606,"&gt;="&amp;$C162,取得記録!$A$7:$A$606,"&lt;"&amp;EDATE($C162,12)))</f>
        <v/>
      </c>
      <c r="F162" s="12" t="str">
        <f t="shared" si="18"/>
        <v/>
      </c>
      <c r="G162" s="12" t="str">
        <f t="shared" si="15"/>
        <v/>
      </c>
      <c r="H162" s="12" t="str">
        <f>IF($C162="","",SUMIFS(取得記録!$E$7:$E$606,取得記録!$B$7:$B$606,$A162,取得記録!$A$7:$A$606,"&gt;="&amp;$C162,取得記録!$A$7:$A$606,"&lt;"&amp;EDATE($C162,12),取得記録!$C$7:$C$606,"&lt;&gt;時間"))</f>
        <v/>
      </c>
      <c r="I162" s="12" t="str">
        <f>IF($C162="","",IF(SUMIFS(取得記録!$E$7:$E$606,取得記録!$B$7:$B$606,$A162,取得記録!$A$7:$A$606,"&gt;="&amp;$C162,取得記録!$A$7:$A$606,"&lt;"&amp;EDATE($C162,12),取得記録!$C$7:$C$606,"時間")&gt;5,"5日超","")&amp;"")</f>
        <v/>
      </c>
      <c r="J162" s="12" t="str">
        <f>IF($C162="","",IF(D162&lt;10,"対象外（10日未満）",IF(H162&gt;=5,"達成",IF(設定!$B$7&gt;=EDATE($C162,12),"未達成","取得中（あと"&amp;(5-H162)&amp;"日）"))))</f>
        <v/>
      </c>
    </row>
    <row r="163" spans="1:10" ht="17.25" x14ac:dyDescent="0.25">
      <c r="A163" s="20" t="str">
        <f>IF(名簿!$A$22="","",名簿!$A$22)</f>
        <v/>
      </c>
      <c r="B163" s="12">
        <v>7</v>
      </c>
      <c r="C163" s="17" t="str">
        <f>IF(OR($A163="",名簿!$B$22=""),"",EDATE(名簿!$B$22,6+12*6))</f>
        <v/>
      </c>
      <c r="D163" s="21" t="str">
        <f>IF($C163="","",IF(AND(名簿!$G$22&lt;&gt;"",名簿!$F$22=$C163),名簿!$G$22,INDEX(GrantTable,7,IF(OR(N(名簿!$C$22)&gt;=5,N(名簿!$D$22)&gt;=30),1,6-MIN(4,MAX(1,N(名簿!$C$22)))))))</f>
        <v/>
      </c>
      <c r="E163" s="12" t="str">
        <f>IF($C163="","",SUMIFS(取得記録!$E$7:$E$606,取得記録!$B$7:$B$606,$A163,取得記録!$A$7:$A$606,"&gt;="&amp;$C163,取得記録!$A$7:$A$606,"&lt;"&amp;EDATE($C163,12)))</f>
        <v/>
      </c>
      <c r="F163" s="12" t="str">
        <f t="shared" si="18"/>
        <v/>
      </c>
      <c r="G163" s="12" t="str">
        <f t="shared" si="15"/>
        <v/>
      </c>
      <c r="H163" s="12" t="str">
        <f>IF($C163="","",SUMIFS(取得記録!$E$7:$E$606,取得記録!$B$7:$B$606,$A163,取得記録!$A$7:$A$606,"&gt;="&amp;$C163,取得記録!$A$7:$A$606,"&lt;"&amp;EDATE($C163,12),取得記録!$C$7:$C$606,"&lt;&gt;時間"))</f>
        <v/>
      </c>
      <c r="I163" s="12" t="str">
        <f>IF($C163="","",IF(SUMIFS(取得記録!$E$7:$E$606,取得記録!$B$7:$B$606,$A163,取得記録!$A$7:$A$606,"&gt;="&amp;$C163,取得記録!$A$7:$A$606,"&lt;"&amp;EDATE($C163,12),取得記録!$C$7:$C$606,"時間")&gt;5,"5日超","")&amp;"")</f>
        <v/>
      </c>
      <c r="J163" s="12" t="str">
        <f>IF($C163="","",IF(D163&lt;10,"対象外（10日未満）",IF(H163&gt;=5,"達成",IF(設定!$B$7&gt;=EDATE($C163,12),"未達成","取得中（あと"&amp;(5-H163)&amp;"日）"))))</f>
        <v/>
      </c>
    </row>
    <row r="164" spans="1:10" ht="17.25" x14ac:dyDescent="0.25">
      <c r="A164" s="20" t="str">
        <f>IF(名簿!$A$22="","",名簿!$A$22)</f>
        <v/>
      </c>
      <c r="B164" s="12">
        <v>8</v>
      </c>
      <c r="C164" s="17" t="str">
        <f>IF(OR($A164="",名簿!$B$22=""),"",EDATE(名簿!$B$22,6+12*7))</f>
        <v/>
      </c>
      <c r="D164" s="21" t="str">
        <f>IF($C164="","",IF(AND(名簿!$G$22&lt;&gt;"",名簿!$F$22=$C164),名簿!$G$22,INDEX(GrantTable,7,IF(OR(N(名簿!$C$22)&gt;=5,N(名簿!$D$22)&gt;=30),1,6-MIN(4,MAX(1,N(名簿!$C$22)))))))</f>
        <v/>
      </c>
      <c r="E164" s="12" t="str">
        <f>IF($C164="","",SUMIFS(取得記録!$E$7:$E$606,取得記録!$B$7:$B$606,$A164,取得記録!$A$7:$A$606,"&gt;="&amp;$C164,取得記録!$A$7:$A$606,"&lt;"&amp;EDATE($C164,12)))</f>
        <v/>
      </c>
      <c r="F164" s="12" t="str">
        <f t="shared" si="18"/>
        <v/>
      </c>
      <c r="G164" s="12" t="str">
        <f t="shared" si="15"/>
        <v/>
      </c>
      <c r="H164" s="12" t="str">
        <f>IF($C164="","",SUMIFS(取得記録!$E$7:$E$606,取得記録!$B$7:$B$606,$A164,取得記録!$A$7:$A$606,"&gt;="&amp;$C164,取得記録!$A$7:$A$606,"&lt;"&amp;EDATE($C164,12),取得記録!$C$7:$C$606,"&lt;&gt;時間"))</f>
        <v/>
      </c>
      <c r="I164" s="12" t="str">
        <f>IF($C164="","",IF(SUMIFS(取得記録!$E$7:$E$606,取得記録!$B$7:$B$606,$A164,取得記録!$A$7:$A$606,"&gt;="&amp;$C164,取得記録!$A$7:$A$606,"&lt;"&amp;EDATE($C164,12),取得記録!$C$7:$C$606,"時間")&gt;5,"5日超","")&amp;"")</f>
        <v/>
      </c>
      <c r="J164" s="12" t="str">
        <f>IF($C164="","",IF(D164&lt;10,"対象外（10日未満）",IF(H164&gt;=5,"達成",IF(設定!$B$7&gt;=EDATE($C164,12),"未達成","取得中（あと"&amp;(5-H164)&amp;"日）"))))</f>
        <v/>
      </c>
    </row>
    <row r="165" spans="1:10" ht="17.25" x14ac:dyDescent="0.25">
      <c r="A165" s="20" t="str">
        <f>IF(名簿!$A$22="","",名簿!$A$22)</f>
        <v/>
      </c>
      <c r="B165" s="12">
        <v>9</v>
      </c>
      <c r="C165" s="17" t="str">
        <f>IF(OR($A165="",名簿!$B$22=""),"",EDATE(名簿!$B$22,6+12*8))</f>
        <v/>
      </c>
      <c r="D165" s="21" t="str">
        <f>IF($C165="","",IF(AND(名簿!$G$22&lt;&gt;"",名簿!$F$22=$C165),名簿!$G$22,INDEX(GrantTable,7,IF(OR(N(名簿!$C$22)&gt;=5,N(名簿!$D$22)&gt;=30),1,6-MIN(4,MAX(1,N(名簿!$C$22)))))))</f>
        <v/>
      </c>
      <c r="E165" s="12" t="str">
        <f>IF($C165="","",SUMIFS(取得記録!$E$7:$E$606,取得記録!$B$7:$B$606,$A165,取得記録!$A$7:$A$606,"&gt;="&amp;$C165,取得記録!$A$7:$A$606,"&lt;"&amp;EDATE($C165,12)))</f>
        <v/>
      </c>
      <c r="F165" s="12" t="str">
        <f t="shared" si="18"/>
        <v/>
      </c>
      <c r="G165" s="12" t="str">
        <f t="shared" si="15"/>
        <v/>
      </c>
      <c r="H165" s="12" t="str">
        <f>IF($C165="","",SUMIFS(取得記録!$E$7:$E$606,取得記録!$B$7:$B$606,$A165,取得記録!$A$7:$A$606,"&gt;="&amp;$C165,取得記録!$A$7:$A$606,"&lt;"&amp;EDATE($C165,12),取得記録!$C$7:$C$606,"&lt;&gt;時間"))</f>
        <v/>
      </c>
      <c r="I165" s="12" t="str">
        <f>IF($C165="","",IF(SUMIFS(取得記録!$E$7:$E$606,取得記録!$B$7:$B$606,$A165,取得記録!$A$7:$A$606,"&gt;="&amp;$C165,取得記録!$A$7:$A$606,"&lt;"&amp;EDATE($C165,12),取得記録!$C$7:$C$606,"時間")&gt;5,"5日超","")&amp;"")</f>
        <v/>
      </c>
      <c r="J165" s="12" t="str">
        <f>IF($C165="","",IF(D165&lt;10,"対象外（10日未満）",IF(H165&gt;=5,"達成",IF(設定!$B$7&gt;=EDATE($C165,12),"未達成","取得中（あと"&amp;(5-H165)&amp;"日）"))))</f>
        <v/>
      </c>
    </row>
    <row r="166" spans="1:10" ht="17.25" x14ac:dyDescent="0.25">
      <c r="A166" s="20" t="str">
        <f>IF(名簿!$A$22="","",名簿!$A$22)</f>
        <v/>
      </c>
      <c r="B166" s="12">
        <v>10</v>
      </c>
      <c r="C166" s="17" t="str">
        <f>IF(OR($A166="",名簿!$B$22=""),"",EDATE(名簿!$B$22,6+12*9))</f>
        <v/>
      </c>
      <c r="D166" s="21" t="str">
        <f>IF($C166="","",IF(AND(名簿!$G$22&lt;&gt;"",名簿!$F$22=$C166),名簿!$G$22,INDEX(GrantTable,7,IF(OR(N(名簿!$C$22)&gt;=5,N(名簿!$D$22)&gt;=30),1,6-MIN(4,MAX(1,N(名簿!$C$22)))))))</f>
        <v/>
      </c>
      <c r="E166" s="12" t="str">
        <f>IF($C166="","",SUMIFS(取得記録!$E$7:$E$606,取得記録!$B$7:$B$606,$A166,取得記録!$A$7:$A$606,"&gt;="&amp;$C166,取得記録!$A$7:$A$606,"&lt;"&amp;EDATE($C166,12)))</f>
        <v/>
      </c>
      <c r="F166" s="12" t="str">
        <f t="shared" si="18"/>
        <v/>
      </c>
      <c r="G166" s="12" t="str">
        <f t="shared" si="15"/>
        <v/>
      </c>
      <c r="H166" s="12" t="str">
        <f>IF($C166="","",SUMIFS(取得記録!$E$7:$E$606,取得記録!$B$7:$B$606,$A166,取得記録!$A$7:$A$606,"&gt;="&amp;$C166,取得記録!$A$7:$A$606,"&lt;"&amp;EDATE($C166,12),取得記録!$C$7:$C$606,"&lt;&gt;時間"))</f>
        <v/>
      </c>
      <c r="I166" s="12" t="str">
        <f>IF($C166="","",IF(SUMIFS(取得記録!$E$7:$E$606,取得記録!$B$7:$B$606,$A166,取得記録!$A$7:$A$606,"&gt;="&amp;$C166,取得記録!$A$7:$A$606,"&lt;"&amp;EDATE($C166,12),取得記録!$C$7:$C$606,"時間")&gt;5,"5日超","")&amp;"")</f>
        <v/>
      </c>
      <c r="J166" s="12" t="str">
        <f>IF($C166="","",IF(D166&lt;10,"対象外（10日未満）",IF(H166&gt;=5,"達成",IF(設定!$B$7&gt;=EDATE($C166,12),"未達成","取得中（あと"&amp;(5-H166)&amp;"日）"))))</f>
        <v/>
      </c>
    </row>
    <row r="167" spans="1:10" ht="17.25" x14ac:dyDescent="0.25">
      <c r="A167" s="20" t="str">
        <f>IF(名簿!$A$23="","",名簿!$A$23)</f>
        <v/>
      </c>
      <c r="B167" s="12">
        <v>1</v>
      </c>
      <c r="C167" s="17" t="str">
        <f>IF(OR($A167="",名簿!$B$23=""),"",EDATE(名簿!$B$23,6+12*0))</f>
        <v/>
      </c>
      <c r="D167" s="21" t="str">
        <f>IF($C167="","",IF(AND(名簿!$G$23&lt;&gt;"",名簿!$F$23=$C167),名簿!$G$23,INDEX(GrantTable,1,IF(OR(N(名簿!$C$23)&gt;=5,N(名簿!$D$23)&gt;=30),1,6-MIN(4,MAX(1,N(名簿!$C$23)))))))</f>
        <v/>
      </c>
      <c r="E167" s="12" t="str">
        <f>IF($C167="","",SUMIFS(取得記録!$E$7:$E$606,取得記録!$B$7:$B$606,$A167,取得記録!$A$7:$A$606,"&gt;="&amp;$C167,取得記録!$A$7:$A$606,"&lt;"&amp;EDATE($C167,12)))</f>
        <v/>
      </c>
      <c r="F167" s="12" t="str">
        <f>IF($C167="","",0)</f>
        <v/>
      </c>
      <c r="G167" s="12" t="str">
        <f t="shared" si="15"/>
        <v/>
      </c>
      <c r="H167" s="12" t="str">
        <f>IF($C167="","",SUMIFS(取得記録!$E$7:$E$606,取得記録!$B$7:$B$606,$A167,取得記録!$A$7:$A$606,"&gt;="&amp;$C167,取得記録!$A$7:$A$606,"&lt;"&amp;EDATE($C167,12),取得記録!$C$7:$C$606,"&lt;&gt;時間"))</f>
        <v/>
      </c>
      <c r="I167" s="12" t="str">
        <f>IF($C167="","",IF(SUMIFS(取得記録!$E$7:$E$606,取得記録!$B$7:$B$606,$A167,取得記録!$A$7:$A$606,"&gt;="&amp;$C167,取得記録!$A$7:$A$606,"&lt;"&amp;EDATE($C167,12),取得記録!$C$7:$C$606,"時間")&gt;5,"5日超","")&amp;"")</f>
        <v/>
      </c>
      <c r="J167" s="12" t="str">
        <f>IF($C167="","",IF(D167&lt;10,"対象外（10日未満）",IF(H167&gt;=5,"達成",IF(設定!$B$7&gt;=EDATE($C167,12),"未達成","取得中（あと"&amp;(5-H167)&amp;"日）"))))</f>
        <v/>
      </c>
    </row>
    <row r="168" spans="1:10" ht="17.25" x14ac:dyDescent="0.25">
      <c r="A168" s="20" t="str">
        <f>IF(名簿!$A$23="","",名簿!$A$23)</f>
        <v/>
      </c>
      <c r="B168" s="12">
        <v>2</v>
      </c>
      <c r="C168" s="17" t="str">
        <f>IF(OR($A168="",名簿!$B$23=""),"",EDATE(名簿!$B$23,6+12*1))</f>
        <v/>
      </c>
      <c r="D168" s="21" t="str">
        <f>IF($C168="","",IF(AND(名簿!$G$23&lt;&gt;"",名簿!$F$23=$C168),名簿!$G$23,INDEX(GrantTable,2,IF(OR(N(名簿!$C$23)&gt;=5,N(名簿!$D$23)&gt;=30),1,6-MIN(4,MAX(1,N(名簿!$C$23)))))))</f>
        <v/>
      </c>
      <c r="E168" s="12" t="str">
        <f>IF($C168="","",SUMIFS(取得記録!$E$7:$E$606,取得記録!$B$7:$B$606,$A168,取得記録!$A$7:$A$606,"&gt;="&amp;$C168,取得記録!$A$7:$A$606,"&lt;"&amp;EDATE($C168,12)))</f>
        <v/>
      </c>
      <c r="F168" s="12" t="str">
        <f t="shared" ref="F168:F176" si="19">IF($C168="","",N(G167))</f>
        <v/>
      </c>
      <c r="G168" s="12" t="str">
        <f t="shared" si="15"/>
        <v/>
      </c>
      <c r="H168" s="12" t="str">
        <f>IF($C168="","",SUMIFS(取得記録!$E$7:$E$606,取得記録!$B$7:$B$606,$A168,取得記録!$A$7:$A$606,"&gt;="&amp;$C168,取得記録!$A$7:$A$606,"&lt;"&amp;EDATE($C168,12),取得記録!$C$7:$C$606,"&lt;&gt;時間"))</f>
        <v/>
      </c>
      <c r="I168" s="12" t="str">
        <f>IF($C168="","",IF(SUMIFS(取得記録!$E$7:$E$606,取得記録!$B$7:$B$606,$A168,取得記録!$A$7:$A$606,"&gt;="&amp;$C168,取得記録!$A$7:$A$606,"&lt;"&amp;EDATE($C168,12),取得記録!$C$7:$C$606,"時間")&gt;5,"5日超","")&amp;"")</f>
        <v/>
      </c>
      <c r="J168" s="12" t="str">
        <f>IF($C168="","",IF(D168&lt;10,"対象外（10日未満）",IF(H168&gt;=5,"達成",IF(設定!$B$7&gt;=EDATE($C168,12),"未達成","取得中（あと"&amp;(5-H168)&amp;"日）"))))</f>
        <v/>
      </c>
    </row>
    <row r="169" spans="1:10" ht="17.25" x14ac:dyDescent="0.25">
      <c r="A169" s="20" t="str">
        <f>IF(名簿!$A$23="","",名簿!$A$23)</f>
        <v/>
      </c>
      <c r="B169" s="12">
        <v>3</v>
      </c>
      <c r="C169" s="17" t="str">
        <f>IF(OR($A169="",名簿!$B$23=""),"",EDATE(名簿!$B$23,6+12*2))</f>
        <v/>
      </c>
      <c r="D169" s="21" t="str">
        <f>IF($C169="","",IF(AND(名簿!$G$23&lt;&gt;"",名簿!$F$23=$C169),名簿!$G$23,INDEX(GrantTable,3,IF(OR(N(名簿!$C$23)&gt;=5,N(名簿!$D$23)&gt;=30),1,6-MIN(4,MAX(1,N(名簿!$C$23)))))))</f>
        <v/>
      </c>
      <c r="E169" s="12" t="str">
        <f>IF($C169="","",SUMIFS(取得記録!$E$7:$E$606,取得記録!$B$7:$B$606,$A169,取得記録!$A$7:$A$606,"&gt;="&amp;$C169,取得記録!$A$7:$A$606,"&lt;"&amp;EDATE($C169,12)))</f>
        <v/>
      </c>
      <c r="F169" s="12" t="str">
        <f t="shared" si="19"/>
        <v/>
      </c>
      <c r="G169" s="12" t="str">
        <f t="shared" si="15"/>
        <v/>
      </c>
      <c r="H169" s="12" t="str">
        <f>IF($C169="","",SUMIFS(取得記録!$E$7:$E$606,取得記録!$B$7:$B$606,$A169,取得記録!$A$7:$A$606,"&gt;="&amp;$C169,取得記録!$A$7:$A$606,"&lt;"&amp;EDATE($C169,12),取得記録!$C$7:$C$606,"&lt;&gt;時間"))</f>
        <v/>
      </c>
      <c r="I169" s="12" t="str">
        <f>IF($C169="","",IF(SUMIFS(取得記録!$E$7:$E$606,取得記録!$B$7:$B$606,$A169,取得記録!$A$7:$A$606,"&gt;="&amp;$C169,取得記録!$A$7:$A$606,"&lt;"&amp;EDATE($C169,12),取得記録!$C$7:$C$606,"時間")&gt;5,"5日超","")&amp;"")</f>
        <v/>
      </c>
      <c r="J169" s="12" t="str">
        <f>IF($C169="","",IF(D169&lt;10,"対象外（10日未満）",IF(H169&gt;=5,"達成",IF(設定!$B$7&gt;=EDATE($C169,12),"未達成","取得中（あと"&amp;(5-H169)&amp;"日）"))))</f>
        <v/>
      </c>
    </row>
    <row r="170" spans="1:10" ht="17.25" x14ac:dyDescent="0.25">
      <c r="A170" s="20" t="str">
        <f>IF(名簿!$A$23="","",名簿!$A$23)</f>
        <v/>
      </c>
      <c r="B170" s="12">
        <v>4</v>
      </c>
      <c r="C170" s="17" t="str">
        <f>IF(OR($A170="",名簿!$B$23=""),"",EDATE(名簿!$B$23,6+12*3))</f>
        <v/>
      </c>
      <c r="D170" s="21" t="str">
        <f>IF($C170="","",IF(AND(名簿!$G$23&lt;&gt;"",名簿!$F$23=$C170),名簿!$G$23,INDEX(GrantTable,4,IF(OR(N(名簿!$C$23)&gt;=5,N(名簿!$D$23)&gt;=30),1,6-MIN(4,MAX(1,N(名簿!$C$23)))))))</f>
        <v/>
      </c>
      <c r="E170" s="12" t="str">
        <f>IF($C170="","",SUMIFS(取得記録!$E$7:$E$606,取得記録!$B$7:$B$606,$A170,取得記録!$A$7:$A$606,"&gt;="&amp;$C170,取得記録!$A$7:$A$606,"&lt;"&amp;EDATE($C170,12)))</f>
        <v/>
      </c>
      <c r="F170" s="12" t="str">
        <f t="shared" si="19"/>
        <v/>
      </c>
      <c r="G170" s="12" t="str">
        <f t="shared" si="15"/>
        <v/>
      </c>
      <c r="H170" s="12" t="str">
        <f>IF($C170="","",SUMIFS(取得記録!$E$7:$E$606,取得記録!$B$7:$B$606,$A170,取得記録!$A$7:$A$606,"&gt;="&amp;$C170,取得記録!$A$7:$A$606,"&lt;"&amp;EDATE($C170,12),取得記録!$C$7:$C$606,"&lt;&gt;時間"))</f>
        <v/>
      </c>
      <c r="I170" s="12" t="str">
        <f>IF($C170="","",IF(SUMIFS(取得記録!$E$7:$E$606,取得記録!$B$7:$B$606,$A170,取得記録!$A$7:$A$606,"&gt;="&amp;$C170,取得記録!$A$7:$A$606,"&lt;"&amp;EDATE($C170,12),取得記録!$C$7:$C$606,"時間")&gt;5,"5日超","")&amp;"")</f>
        <v/>
      </c>
      <c r="J170" s="12" t="str">
        <f>IF($C170="","",IF(D170&lt;10,"対象外（10日未満）",IF(H170&gt;=5,"達成",IF(設定!$B$7&gt;=EDATE($C170,12),"未達成","取得中（あと"&amp;(5-H170)&amp;"日）"))))</f>
        <v/>
      </c>
    </row>
    <row r="171" spans="1:10" ht="17.25" x14ac:dyDescent="0.25">
      <c r="A171" s="20" t="str">
        <f>IF(名簿!$A$23="","",名簿!$A$23)</f>
        <v/>
      </c>
      <c r="B171" s="12">
        <v>5</v>
      </c>
      <c r="C171" s="17" t="str">
        <f>IF(OR($A171="",名簿!$B$23=""),"",EDATE(名簿!$B$23,6+12*4))</f>
        <v/>
      </c>
      <c r="D171" s="21" t="str">
        <f>IF($C171="","",IF(AND(名簿!$G$23&lt;&gt;"",名簿!$F$23=$C171),名簿!$G$23,INDEX(GrantTable,5,IF(OR(N(名簿!$C$23)&gt;=5,N(名簿!$D$23)&gt;=30),1,6-MIN(4,MAX(1,N(名簿!$C$23)))))))</f>
        <v/>
      </c>
      <c r="E171" s="12" t="str">
        <f>IF($C171="","",SUMIFS(取得記録!$E$7:$E$606,取得記録!$B$7:$B$606,$A171,取得記録!$A$7:$A$606,"&gt;="&amp;$C171,取得記録!$A$7:$A$606,"&lt;"&amp;EDATE($C171,12)))</f>
        <v/>
      </c>
      <c r="F171" s="12" t="str">
        <f t="shared" si="19"/>
        <v/>
      </c>
      <c r="G171" s="12" t="str">
        <f t="shared" si="15"/>
        <v/>
      </c>
      <c r="H171" s="12" t="str">
        <f>IF($C171="","",SUMIFS(取得記録!$E$7:$E$606,取得記録!$B$7:$B$606,$A171,取得記録!$A$7:$A$606,"&gt;="&amp;$C171,取得記録!$A$7:$A$606,"&lt;"&amp;EDATE($C171,12),取得記録!$C$7:$C$606,"&lt;&gt;時間"))</f>
        <v/>
      </c>
      <c r="I171" s="12" t="str">
        <f>IF($C171="","",IF(SUMIFS(取得記録!$E$7:$E$606,取得記録!$B$7:$B$606,$A171,取得記録!$A$7:$A$606,"&gt;="&amp;$C171,取得記録!$A$7:$A$606,"&lt;"&amp;EDATE($C171,12),取得記録!$C$7:$C$606,"時間")&gt;5,"5日超","")&amp;"")</f>
        <v/>
      </c>
      <c r="J171" s="12" t="str">
        <f>IF($C171="","",IF(D171&lt;10,"対象外（10日未満）",IF(H171&gt;=5,"達成",IF(設定!$B$7&gt;=EDATE($C171,12),"未達成","取得中（あと"&amp;(5-H171)&amp;"日）"))))</f>
        <v/>
      </c>
    </row>
    <row r="172" spans="1:10" ht="17.25" x14ac:dyDescent="0.25">
      <c r="A172" s="20" t="str">
        <f>IF(名簿!$A$23="","",名簿!$A$23)</f>
        <v/>
      </c>
      <c r="B172" s="12">
        <v>6</v>
      </c>
      <c r="C172" s="17" t="str">
        <f>IF(OR($A172="",名簿!$B$23=""),"",EDATE(名簿!$B$23,6+12*5))</f>
        <v/>
      </c>
      <c r="D172" s="21" t="str">
        <f>IF($C172="","",IF(AND(名簿!$G$23&lt;&gt;"",名簿!$F$23=$C172),名簿!$G$23,INDEX(GrantTable,6,IF(OR(N(名簿!$C$23)&gt;=5,N(名簿!$D$23)&gt;=30),1,6-MIN(4,MAX(1,N(名簿!$C$23)))))))</f>
        <v/>
      </c>
      <c r="E172" s="12" t="str">
        <f>IF($C172="","",SUMIFS(取得記録!$E$7:$E$606,取得記録!$B$7:$B$606,$A172,取得記録!$A$7:$A$606,"&gt;="&amp;$C172,取得記録!$A$7:$A$606,"&lt;"&amp;EDATE($C172,12)))</f>
        <v/>
      </c>
      <c r="F172" s="12" t="str">
        <f t="shared" si="19"/>
        <v/>
      </c>
      <c r="G172" s="12" t="str">
        <f t="shared" si="15"/>
        <v/>
      </c>
      <c r="H172" s="12" t="str">
        <f>IF($C172="","",SUMIFS(取得記録!$E$7:$E$606,取得記録!$B$7:$B$606,$A172,取得記録!$A$7:$A$606,"&gt;="&amp;$C172,取得記録!$A$7:$A$606,"&lt;"&amp;EDATE($C172,12),取得記録!$C$7:$C$606,"&lt;&gt;時間"))</f>
        <v/>
      </c>
      <c r="I172" s="12" t="str">
        <f>IF($C172="","",IF(SUMIFS(取得記録!$E$7:$E$606,取得記録!$B$7:$B$606,$A172,取得記録!$A$7:$A$606,"&gt;="&amp;$C172,取得記録!$A$7:$A$606,"&lt;"&amp;EDATE($C172,12),取得記録!$C$7:$C$606,"時間")&gt;5,"5日超","")&amp;"")</f>
        <v/>
      </c>
      <c r="J172" s="12" t="str">
        <f>IF($C172="","",IF(D172&lt;10,"対象外（10日未満）",IF(H172&gt;=5,"達成",IF(設定!$B$7&gt;=EDATE($C172,12),"未達成","取得中（あと"&amp;(5-H172)&amp;"日）"))))</f>
        <v/>
      </c>
    </row>
    <row r="173" spans="1:10" ht="17.25" x14ac:dyDescent="0.25">
      <c r="A173" s="20" t="str">
        <f>IF(名簿!$A$23="","",名簿!$A$23)</f>
        <v/>
      </c>
      <c r="B173" s="12">
        <v>7</v>
      </c>
      <c r="C173" s="17" t="str">
        <f>IF(OR($A173="",名簿!$B$23=""),"",EDATE(名簿!$B$23,6+12*6))</f>
        <v/>
      </c>
      <c r="D173" s="21" t="str">
        <f>IF($C173="","",IF(AND(名簿!$G$23&lt;&gt;"",名簿!$F$23=$C173),名簿!$G$23,INDEX(GrantTable,7,IF(OR(N(名簿!$C$23)&gt;=5,N(名簿!$D$23)&gt;=30),1,6-MIN(4,MAX(1,N(名簿!$C$23)))))))</f>
        <v/>
      </c>
      <c r="E173" s="12" t="str">
        <f>IF($C173="","",SUMIFS(取得記録!$E$7:$E$606,取得記録!$B$7:$B$606,$A173,取得記録!$A$7:$A$606,"&gt;="&amp;$C173,取得記録!$A$7:$A$606,"&lt;"&amp;EDATE($C173,12)))</f>
        <v/>
      </c>
      <c r="F173" s="12" t="str">
        <f t="shared" si="19"/>
        <v/>
      </c>
      <c r="G173" s="12" t="str">
        <f t="shared" si="15"/>
        <v/>
      </c>
      <c r="H173" s="12" t="str">
        <f>IF($C173="","",SUMIFS(取得記録!$E$7:$E$606,取得記録!$B$7:$B$606,$A173,取得記録!$A$7:$A$606,"&gt;="&amp;$C173,取得記録!$A$7:$A$606,"&lt;"&amp;EDATE($C173,12),取得記録!$C$7:$C$606,"&lt;&gt;時間"))</f>
        <v/>
      </c>
      <c r="I173" s="12" t="str">
        <f>IF($C173="","",IF(SUMIFS(取得記録!$E$7:$E$606,取得記録!$B$7:$B$606,$A173,取得記録!$A$7:$A$606,"&gt;="&amp;$C173,取得記録!$A$7:$A$606,"&lt;"&amp;EDATE($C173,12),取得記録!$C$7:$C$606,"時間")&gt;5,"5日超","")&amp;"")</f>
        <v/>
      </c>
      <c r="J173" s="12" t="str">
        <f>IF($C173="","",IF(D173&lt;10,"対象外（10日未満）",IF(H173&gt;=5,"達成",IF(設定!$B$7&gt;=EDATE($C173,12),"未達成","取得中（あと"&amp;(5-H173)&amp;"日）"))))</f>
        <v/>
      </c>
    </row>
    <row r="174" spans="1:10" ht="17.25" x14ac:dyDescent="0.25">
      <c r="A174" s="20" t="str">
        <f>IF(名簿!$A$23="","",名簿!$A$23)</f>
        <v/>
      </c>
      <c r="B174" s="12">
        <v>8</v>
      </c>
      <c r="C174" s="17" t="str">
        <f>IF(OR($A174="",名簿!$B$23=""),"",EDATE(名簿!$B$23,6+12*7))</f>
        <v/>
      </c>
      <c r="D174" s="21" t="str">
        <f>IF($C174="","",IF(AND(名簿!$G$23&lt;&gt;"",名簿!$F$23=$C174),名簿!$G$23,INDEX(GrantTable,7,IF(OR(N(名簿!$C$23)&gt;=5,N(名簿!$D$23)&gt;=30),1,6-MIN(4,MAX(1,N(名簿!$C$23)))))))</f>
        <v/>
      </c>
      <c r="E174" s="12" t="str">
        <f>IF($C174="","",SUMIFS(取得記録!$E$7:$E$606,取得記録!$B$7:$B$606,$A174,取得記録!$A$7:$A$606,"&gt;="&amp;$C174,取得記録!$A$7:$A$606,"&lt;"&amp;EDATE($C174,12)))</f>
        <v/>
      </c>
      <c r="F174" s="12" t="str">
        <f t="shared" si="19"/>
        <v/>
      </c>
      <c r="G174" s="12" t="str">
        <f t="shared" si="15"/>
        <v/>
      </c>
      <c r="H174" s="12" t="str">
        <f>IF($C174="","",SUMIFS(取得記録!$E$7:$E$606,取得記録!$B$7:$B$606,$A174,取得記録!$A$7:$A$606,"&gt;="&amp;$C174,取得記録!$A$7:$A$606,"&lt;"&amp;EDATE($C174,12),取得記録!$C$7:$C$606,"&lt;&gt;時間"))</f>
        <v/>
      </c>
      <c r="I174" s="12" t="str">
        <f>IF($C174="","",IF(SUMIFS(取得記録!$E$7:$E$606,取得記録!$B$7:$B$606,$A174,取得記録!$A$7:$A$606,"&gt;="&amp;$C174,取得記録!$A$7:$A$606,"&lt;"&amp;EDATE($C174,12),取得記録!$C$7:$C$606,"時間")&gt;5,"5日超","")&amp;"")</f>
        <v/>
      </c>
      <c r="J174" s="12" t="str">
        <f>IF($C174="","",IF(D174&lt;10,"対象外（10日未満）",IF(H174&gt;=5,"達成",IF(設定!$B$7&gt;=EDATE($C174,12),"未達成","取得中（あと"&amp;(5-H174)&amp;"日）"))))</f>
        <v/>
      </c>
    </row>
    <row r="175" spans="1:10" ht="17.25" x14ac:dyDescent="0.25">
      <c r="A175" s="20" t="str">
        <f>IF(名簿!$A$23="","",名簿!$A$23)</f>
        <v/>
      </c>
      <c r="B175" s="12">
        <v>9</v>
      </c>
      <c r="C175" s="17" t="str">
        <f>IF(OR($A175="",名簿!$B$23=""),"",EDATE(名簿!$B$23,6+12*8))</f>
        <v/>
      </c>
      <c r="D175" s="21" t="str">
        <f>IF($C175="","",IF(AND(名簿!$G$23&lt;&gt;"",名簿!$F$23=$C175),名簿!$G$23,INDEX(GrantTable,7,IF(OR(N(名簿!$C$23)&gt;=5,N(名簿!$D$23)&gt;=30),1,6-MIN(4,MAX(1,N(名簿!$C$23)))))))</f>
        <v/>
      </c>
      <c r="E175" s="12" t="str">
        <f>IF($C175="","",SUMIFS(取得記録!$E$7:$E$606,取得記録!$B$7:$B$606,$A175,取得記録!$A$7:$A$606,"&gt;="&amp;$C175,取得記録!$A$7:$A$606,"&lt;"&amp;EDATE($C175,12)))</f>
        <v/>
      </c>
      <c r="F175" s="12" t="str">
        <f t="shared" si="19"/>
        <v/>
      </c>
      <c r="G175" s="12" t="str">
        <f t="shared" si="15"/>
        <v/>
      </c>
      <c r="H175" s="12" t="str">
        <f>IF($C175="","",SUMIFS(取得記録!$E$7:$E$606,取得記録!$B$7:$B$606,$A175,取得記録!$A$7:$A$606,"&gt;="&amp;$C175,取得記録!$A$7:$A$606,"&lt;"&amp;EDATE($C175,12),取得記録!$C$7:$C$606,"&lt;&gt;時間"))</f>
        <v/>
      </c>
      <c r="I175" s="12" t="str">
        <f>IF($C175="","",IF(SUMIFS(取得記録!$E$7:$E$606,取得記録!$B$7:$B$606,$A175,取得記録!$A$7:$A$606,"&gt;="&amp;$C175,取得記録!$A$7:$A$606,"&lt;"&amp;EDATE($C175,12),取得記録!$C$7:$C$606,"時間")&gt;5,"5日超","")&amp;"")</f>
        <v/>
      </c>
      <c r="J175" s="12" t="str">
        <f>IF($C175="","",IF(D175&lt;10,"対象外（10日未満）",IF(H175&gt;=5,"達成",IF(設定!$B$7&gt;=EDATE($C175,12),"未達成","取得中（あと"&amp;(5-H175)&amp;"日）"))))</f>
        <v/>
      </c>
    </row>
    <row r="176" spans="1:10" ht="17.25" x14ac:dyDescent="0.25">
      <c r="A176" s="20" t="str">
        <f>IF(名簿!$A$23="","",名簿!$A$23)</f>
        <v/>
      </c>
      <c r="B176" s="12">
        <v>10</v>
      </c>
      <c r="C176" s="17" t="str">
        <f>IF(OR($A176="",名簿!$B$23=""),"",EDATE(名簿!$B$23,6+12*9))</f>
        <v/>
      </c>
      <c r="D176" s="21" t="str">
        <f>IF($C176="","",IF(AND(名簿!$G$23&lt;&gt;"",名簿!$F$23=$C176),名簿!$G$23,INDEX(GrantTable,7,IF(OR(N(名簿!$C$23)&gt;=5,N(名簿!$D$23)&gt;=30),1,6-MIN(4,MAX(1,N(名簿!$C$23)))))))</f>
        <v/>
      </c>
      <c r="E176" s="12" t="str">
        <f>IF($C176="","",SUMIFS(取得記録!$E$7:$E$606,取得記録!$B$7:$B$606,$A176,取得記録!$A$7:$A$606,"&gt;="&amp;$C176,取得記録!$A$7:$A$606,"&lt;"&amp;EDATE($C176,12)))</f>
        <v/>
      </c>
      <c r="F176" s="12" t="str">
        <f t="shared" si="19"/>
        <v/>
      </c>
      <c r="G176" s="12" t="str">
        <f t="shared" si="15"/>
        <v/>
      </c>
      <c r="H176" s="12" t="str">
        <f>IF($C176="","",SUMIFS(取得記録!$E$7:$E$606,取得記録!$B$7:$B$606,$A176,取得記録!$A$7:$A$606,"&gt;="&amp;$C176,取得記録!$A$7:$A$606,"&lt;"&amp;EDATE($C176,12),取得記録!$C$7:$C$606,"&lt;&gt;時間"))</f>
        <v/>
      </c>
      <c r="I176" s="12" t="str">
        <f>IF($C176="","",IF(SUMIFS(取得記録!$E$7:$E$606,取得記録!$B$7:$B$606,$A176,取得記録!$A$7:$A$606,"&gt;="&amp;$C176,取得記録!$A$7:$A$606,"&lt;"&amp;EDATE($C176,12),取得記録!$C$7:$C$606,"時間")&gt;5,"5日超","")&amp;"")</f>
        <v/>
      </c>
      <c r="J176" s="12" t="str">
        <f>IF($C176="","",IF(D176&lt;10,"対象外（10日未満）",IF(H176&gt;=5,"達成",IF(設定!$B$7&gt;=EDATE($C176,12),"未達成","取得中（あと"&amp;(5-H176)&amp;"日）"))))</f>
        <v/>
      </c>
    </row>
    <row r="177" spans="1:10" ht="17.25" x14ac:dyDescent="0.25">
      <c r="A177" s="20" t="str">
        <f>IF(名簿!$A$24="","",名簿!$A$24)</f>
        <v/>
      </c>
      <c r="B177" s="12">
        <v>1</v>
      </c>
      <c r="C177" s="17" t="str">
        <f>IF(OR($A177="",名簿!$B$24=""),"",EDATE(名簿!$B$24,6+12*0))</f>
        <v/>
      </c>
      <c r="D177" s="21" t="str">
        <f>IF($C177="","",IF(AND(名簿!$G$24&lt;&gt;"",名簿!$F$24=$C177),名簿!$G$24,INDEX(GrantTable,1,IF(OR(N(名簿!$C$24)&gt;=5,N(名簿!$D$24)&gt;=30),1,6-MIN(4,MAX(1,N(名簿!$C$24)))))))</f>
        <v/>
      </c>
      <c r="E177" s="12" t="str">
        <f>IF($C177="","",SUMIFS(取得記録!$E$7:$E$606,取得記録!$B$7:$B$606,$A177,取得記録!$A$7:$A$606,"&gt;="&amp;$C177,取得記録!$A$7:$A$606,"&lt;"&amp;EDATE($C177,12)))</f>
        <v/>
      </c>
      <c r="F177" s="12" t="str">
        <f>IF($C177="","",0)</f>
        <v/>
      </c>
      <c r="G177" s="12" t="str">
        <f t="shared" si="15"/>
        <v/>
      </c>
      <c r="H177" s="12" t="str">
        <f>IF($C177="","",SUMIFS(取得記録!$E$7:$E$606,取得記録!$B$7:$B$606,$A177,取得記録!$A$7:$A$606,"&gt;="&amp;$C177,取得記録!$A$7:$A$606,"&lt;"&amp;EDATE($C177,12),取得記録!$C$7:$C$606,"&lt;&gt;時間"))</f>
        <v/>
      </c>
      <c r="I177" s="12" t="str">
        <f>IF($C177="","",IF(SUMIFS(取得記録!$E$7:$E$606,取得記録!$B$7:$B$606,$A177,取得記録!$A$7:$A$606,"&gt;="&amp;$C177,取得記録!$A$7:$A$606,"&lt;"&amp;EDATE($C177,12),取得記録!$C$7:$C$606,"時間")&gt;5,"5日超","")&amp;"")</f>
        <v/>
      </c>
      <c r="J177" s="12" t="str">
        <f>IF($C177="","",IF(D177&lt;10,"対象外（10日未満）",IF(H177&gt;=5,"達成",IF(設定!$B$7&gt;=EDATE($C177,12),"未達成","取得中（あと"&amp;(5-H177)&amp;"日）"))))</f>
        <v/>
      </c>
    </row>
    <row r="178" spans="1:10" ht="17.25" x14ac:dyDescent="0.25">
      <c r="A178" s="20" t="str">
        <f>IF(名簿!$A$24="","",名簿!$A$24)</f>
        <v/>
      </c>
      <c r="B178" s="12">
        <v>2</v>
      </c>
      <c r="C178" s="17" t="str">
        <f>IF(OR($A178="",名簿!$B$24=""),"",EDATE(名簿!$B$24,6+12*1))</f>
        <v/>
      </c>
      <c r="D178" s="21" t="str">
        <f>IF($C178="","",IF(AND(名簿!$G$24&lt;&gt;"",名簿!$F$24=$C178),名簿!$G$24,INDEX(GrantTable,2,IF(OR(N(名簿!$C$24)&gt;=5,N(名簿!$D$24)&gt;=30),1,6-MIN(4,MAX(1,N(名簿!$C$24)))))))</f>
        <v/>
      </c>
      <c r="E178" s="12" t="str">
        <f>IF($C178="","",SUMIFS(取得記録!$E$7:$E$606,取得記録!$B$7:$B$606,$A178,取得記録!$A$7:$A$606,"&gt;="&amp;$C178,取得記録!$A$7:$A$606,"&lt;"&amp;EDATE($C178,12)))</f>
        <v/>
      </c>
      <c r="F178" s="12" t="str">
        <f t="shared" ref="F178:F186" si="20">IF($C178="","",N(G177))</f>
        <v/>
      </c>
      <c r="G178" s="12" t="str">
        <f t="shared" si="15"/>
        <v/>
      </c>
      <c r="H178" s="12" t="str">
        <f>IF($C178="","",SUMIFS(取得記録!$E$7:$E$606,取得記録!$B$7:$B$606,$A178,取得記録!$A$7:$A$606,"&gt;="&amp;$C178,取得記録!$A$7:$A$606,"&lt;"&amp;EDATE($C178,12),取得記録!$C$7:$C$606,"&lt;&gt;時間"))</f>
        <v/>
      </c>
      <c r="I178" s="12" t="str">
        <f>IF($C178="","",IF(SUMIFS(取得記録!$E$7:$E$606,取得記録!$B$7:$B$606,$A178,取得記録!$A$7:$A$606,"&gt;="&amp;$C178,取得記録!$A$7:$A$606,"&lt;"&amp;EDATE($C178,12),取得記録!$C$7:$C$606,"時間")&gt;5,"5日超","")&amp;"")</f>
        <v/>
      </c>
      <c r="J178" s="12" t="str">
        <f>IF($C178="","",IF(D178&lt;10,"対象外（10日未満）",IF(H178&gt;=5,"達成",IF(設定!$B$7&gt;=EDATE($C178,12),"未達成","取得中（あと"&amp;(5-H178)&amp;"日）"))))</f>
        <v/>
      </c>
    </row>
    <row r="179" spans="1:10" ht="17.25" x14ac:dyDescent="0.25">
      <c r="A179" s="20" t="str">
        <f>IF(名簿!$A$24="","",名簿!$A$24)</f>
        <v/>
      </c>
      <c r="B179" s="12">
        <v>3</v>
      </c>
      <c r="C179" s="17" t="str">
        <f>IF(OR($A179="",名簿!$B$24=""),"",EDATE(名簿!$B$24,6+12*2))</f>
        <v/>
      </c>
      <c r="D179" s="21" t="str">
        <f>IF($C179="","",IF(AND(名簿!$G$24&lt;&gt;"",名簿!$F$24=$C179),名簿!$G$24,INDEX(GrantTable,3,IF(OR(N(名簿!$C$24)&gt;=5,N(名簿!$D$24)&gt;=30),1,6-MIN(4,MAX(1,N(名簿!$C$24)))))))</f>
        <v/>
      </c>
      <c r="E179" s="12" t="str">
        <f>IF($C179="","",SUMIFS(取得記録!$E$7:$E$606,取得記録!$B$7:$B$606,$A179,取得記録!$A$7:$A$606,"&gt;="&amp;$C179,取得記録!$A$7:$A$606,"&lt;"&amp;EDATE($C179,12)))</f>
        <v/>
      </c>
      <c r="F179" s="12" t="str">
        <f t="shared" si="20"/>
        <v/>
      </c>
      <c r="G179" s="12" t="str">
        <f t="shared" si="15"/>
        <v/>
      </c>
      <c r="H179" s="12" t="str">
        <f>IF($C179="","",SUMIFS(取得記録!$E$7:$E$606,取得記録!$B$7:$B$606,$A179,取得記録!$A$7:$A$606,"&gt;="&amp;$C179,取得記録!$A$7:$A$606,"&lt;"&amp;EDATE($C179,12),取得記録!$C$7:$C$606,"&lt;&gt;時間"))</f>
        <v/>
      </c>
      <c r="I179" s="12" t="str">
        <f>IF($C179="","",IF(SUMIFS(取得記録!$E$7:$E$606,取得記録!$B$7:$B$606,$A179,取得記録!$A$7:$A$606,"&gt;="&amp;$C179,取得記録!$A$7:$A$606,"&lt;"&amp;EDATE($C179,12),取得記録!$C$7:$C$606,"時間")&gt;5,"5日超","")&amp;"")</f>
        <v/>
      </c>
      <c r="J179" s="12" t="str">
        <f>IF($C179="","",IF(D179&lt;10,"対象外（10日未満）",IF(H179&gt;=5,"達成",IF(設定!$B$7&gt;=EDATE($C179,12),"未達成","取得中（あと"&amp;(5-H179)&amp;"日）"))))</f>
        <v/>
      </c>
    </row>
    <row r="180" spans="1:10" ht="17.25" x14ac:dyDescent="0.25">
      <c r="A180" s="20" t="str">
        <f>IF(名簿!$A$24="","",名簿!$A$24)</f>
        <v/>
      </c>
      <c r="B180" s="12">
        <v>4</v>
      </c>
      <c r="C180" s="17" t="str">
        <f>IF(OR($A180="",名簿!$B$24=""),"",EDATE(名簿!$B$24,6+12*3))</f>
        <v/>
      </c>
      <c r="D180" s="21" t="str">
        <f>IF($C180="","",IF(AND(名簿!$G$24&lt;&gt;"",名簿!$F$24=$C180),名簿!$G$24,INDEX(GrantTable,4,IF(OR(N(名簿!$C$24)&gt;=5,N(名簿!$D$24)&gt;=30),1,6-MIN(4,MAX(1,N(名簿!$C$24)))))))</f>
        <v/>
      </c>
      <c r="E180" s="12" t="str">
        <f>IF($C180="","",SUMIFS(取得記録!$E$7:$E$606,取得記録!$B$7:$B$606,$A180,取得記録!$A$7:$A$606,"&gt;="&amp;$C180,取得記録!$A$7:$A$606,"&lt;"&amp;EDATE($C180,12)))</f>
        <v/>
      </c>
      <c r="F180" s="12" t="str">
        <f t="shared" si="20"/>
        <v/>
      </c>
      <c r="G180" s="12" t="str">
        <f t="shared" si="15"/>
        <v/>
      </c>
      <c r="H180" s="12" t="str">
        <f>IF($C180="","",SUMIFS(取得記録!$E$7:$E$606,取得記録!$B$7:$B$606,$A180,取得記録!$A$7:$A$606,"&gt;="&amp;$C180,取得記録!$A$7:$A$606,"&lt;"&amp;EDATE($C180,12),取得記録!$C$7:$C$606,"&lt;&gt;時間"))</f>
        <v/>
      </c>
      <c r="I180" s="12" t="str">
        <f>IF($C180="","",IF(SUMIFS(取得記録!$E$7:$E$606,取得記録!$B$7:$B$606,$A180,取得記録!$A$7:$A$606,"&gt;="&amp;$C180,取得記録!$A$7:$A$606,"&lt;"&amp;EDATE($C180,12),取得記録!$C$7:$C$606,"時間")&gt;5,"5日超","")&amp;"")</f>
        <v/>
      </c>
      <c r="J180" s="12" t="str">
        <f>IF($C180="","",IF(D180&lt;10,"対象外（10日未満）",IF(H180&gt;=5,"達成",IF(設定!$B$7&gt;=EDATE($C180,12),"未達成","取得中（あと"&amp;(5-H180)&amp;"日）"))))</f>
        <v/>
      </c>
    </row>
    <row r="181" spans="1:10" ht="17.25" x14ac:dyDescent="0.25">
      <c r="A181" s="20" t="str">
        <f>IF(名簿!$A$24="","",名簿!$A$24)</f>
        <v/>
      </c>
      <c r="B181" s="12">
        <v>5</v>
      </c>
      <c r="C181" s="17" t="str">
        <f>IF(OR($A181="",名簿!$B$24=""),"",EDATE(名簿!$B$24,6+12*4))</f>
        <v/>
      </c>
      <c r="D181" s="21" t="str">
        <f>IF($C181="","",IF(AND(名簿!$G$24&lt;&gt;"",名簿!$F$24=$C181),名簿!$G$24,INDEX(GrantTable,5,IF(OR(N(名簿!$C$24)&gt;=5,N(名簿!$D$24)&gt;=30),1,6-MIN(4,MAX(1,N(名簿!$C$24)))))))</f>
        <v/>
      </c>
      <c r="E181" s="12" t="str">
        <f>IF($C181="","",SUMIFS(取得記録!$E$7:$E$606,取得記録!$B$7:$B$606,$A181,取得記録!$A$7:$A$606,"&gt;="&amp;$C181,取得記録!$A$7:$A$606,"&lt;"&amp;EDATE($C181,12)))</f>
        <v/>
      </c>
      <c r="F181" s="12" t="str">
        <f t="shared" si="20"/>
        <v/>
      </c>
      <c r="G181" s="12" t="str">
        <f t="shared" si="15"/>
        <v/>
      </c>
      <c r="H181" s="12" t="str">
        <f>IF($C181="","",SUMIFS(取得記録!$E$7:$E$606,取得記録!$B$7:$B$606,$A181,取得記録!$A$7:$A$606,"&gt;="&amp;$C181,取得記録!$A$7:$A$606,"&lt;"&amp;EDATE($C181,12),取得記録!$C$7:$C$606,"&lt;&gt;時間"))</f>
        <v/>
      </c>
      <c r="I181" s="12" t="str">
        <f>IF($C181="","",IF(SUMIFS(取得記録!$E$7:$E$606,取得記録!$B$7:$B$606,$A181,取得記録!$A$7:$A$606,"&gt;="&amp;$C181,取得記録!$A$7:$A$606,"&lt;"&amp;EDATE($C181,12),取得記録!$C$7:$C$606,"時間")&gt;5,"5日超","")&amp;"")</f>
        <v/>
      </c>
      <c r="J181" s="12" t="str">
        <f>IF($C181="","",IF(D181&lt;10,"対象外（10日未満）",IF(H181&gt;=5,"達成",IF(設定!$B$7&gt;=EDATE($C181,12),"未達成","取得中（あと"&amp;(5-H181)&amp;"日）"))))</f>
        <v/>
      </c>
    </row>
    <row r="182" spans="1:10" ht="17.25" x14ac:dyDescent="0.25">
      <c r="A182" s="20" t="str">
        <f>IF(名簿!$A$24="","",名簿!$A$24)</f>
        <v/>
      </c>
      <c r="B182" s="12">
        <v>6</v>
      </c>
      <c r="C182" s="17" t="str">
        <f>IF(OR($A182="",名簿!$B$24=""),"",EDATE(名簿!$B$24,6+12*5))</f>
        <v/>
      </c>
      <c r="D182" s="21" t="str">
        <f>IF($C182="","",IF(AND(名簿!$G$24&lt;&gt;"",名簿!$F$24=$C182),名簿!$G$24,INDEX(GrantTable,6,IF(OR(N(名簿!$C$24)&gt;=5,N(名簿!$D$24)&gt;=30),1,6-MIN(4,MAX(1,N(名簿!$C$24)))))))</f>
        <v/>
      </c>
      <c r="E182" s="12" t="str">
        <f>IF($C182="","",SUMIFS(取得記録!$E$7:$E$606,取得記録!$B$7:$B$606,$A182,取得記録!$A$7:$A$606,"&gt;="&amp;$C182,取得記録!$A$7:$A$606,"&lt;"&amp;EDATE($C182,12)))</f>
        <v/>
      </c>
      <c r="F182" s="12" t="str">
        <f t="shared" si="20"/>
        <v/>
      </c>
      <c r="G182" s="12" t="str">
        <f t="shared" si="15"/>
        <v/>
      </c>
      <c r="H182" s="12" t="str">
        <f>IF($C182="","",SUMIFS(取得記録!$E$7:$E$606,取得記録!$B$7:$B$606,$A182,取得記録!$A$7:$A$606,"&gt;="&amp;$C182,取得記録!$A$7:$A$606,"&lt;"&amp;EDATE($C182,12),取得記録!$C$7:$C$606,"&lt;&gt;時間"))</f>
        <v/>
      </c>
      <c r="I182" s="12" t="str">
        <f>IF($C182="","",IF(SUMIFS(取得記録!$E$7:$E$606,取得記録!$B$7:$B$606,$A182,取得記録!$A$7:$A$606,"&gt;="&amp;$C182,取得記録!$A$7:$A$606,"&lt;"&amp;EDATE($C182,12),取得記録!$C$7:$C$606,"時間")&gt;5,"5日超","")&amp;"")</f>
        <v/>
      </c>
      <c r="J182" s="12" t="str">
        <f>IF($C182="","",IF(D182&lt;10,"対象外（10日未満）",IF(H182&gt;=5,"達成",IF(設定!$B$7&gt;=EDATE($C182,12),"未達成","取得中（あと"&amp;(5-H182)&amp;"日）"))))</f>
        <v/>
      </c>
    </row>
    <row r="183" spans="1:10" ht="17.25" x14ac:dyDescent="0.25">
      <c r="A183" s="20" t="str">
        <f>IF(名簿!$A$24="","",名簿!$A$24)</f>
        <v/>
      </c>
      <c r="B183" s="12">
        <v>7</v>
      </c>
      <c r="C183" s="17" t="str">
        <f>IF(OR($A183="",名簿!$B$24=""),"",EDATE(名簿!$B$24,6+12*6))</f>
        <v/>
      </c>
      <c r="D183" s="21" t="str">
        <f>IF($C183="","",IF(AND(名簿!$G$24&lt;&gt;"",名簿!$F$24=$C183),名簿!$G$24,INDEX(GrantTable,7,IF(OR(N(名簿!$C$24)&gt;=5,N(名簿!$D$24)&gt;=30),1,6-MIN(4,MAX(1,N(名簿!$C$24)))))))</f>
        <v/>
      </c>
      <c r="E183" s="12" t="str">
        <f>IF($C183="","",SUMIFS(取得記録!$E$7:$E$606,取得記録!$B$7:$B$606,$A183,取得記録!$A$7:$A$606,"&gt;="&amp;$C183,取得記録!$A$7:$A$606,"&lt;"&amp;EDATE($C183,12)))</f>
        <v/>
      </c>
      <c r="F183" s="12" t="str">
        <f t="shared" si="20"/>
        <v/>
      </c>
      <c r="G183" s="12" t="str">
        <f t="shared" si="15"/>
        <v/>
      </c>
      <c r="H183" s="12" t="str">
        <f>IF($C183="","",SUMIFS(取得記録!$E$7:$E$606,取得記録!$B$7:$B$606,$A183,取得記録!$A$7:$A$606,"&gt;="&amp;$C183,取得記録!$A$7:$A$606,"&lt;"&amp;EDATE($C183,12),取得記録!$C$7:$C$606,"&lt;&gt;時間"))</f>
        <v/>
      </c>
      <c r="I183" s="12" t="str">
        <f>IF($C183="","",IF(SUMIFS(取得記録!$E$7:$E$606,取得記録!$B$7:$B$606,$A183,取得記録!$A$7:$A$606,"&gt;="&amp;$C183,取得記録!$A$7:$A$606,"&lt;"&amp;EDATE($C183,12),取得記録!$C$7:$C$606,"時間")&gt;5,"5日超","")&amp;"")</f>
        <v/>
      </c>
      <c r="J183" s="12" t="str">
        <f>IF($C183="","",IF(D183&lt;10,"対象外（10日未満）",IF(H183&gt;=5,"達成",IF(設定!$B$7&gt;=EDATE($C183,12),"未達成","取得中（あと"&amp;(5-H183)&amp;"日）"))))</f>
        <v/>
      </c>
    </row>
    <row r="184" spans="1:10" ht="17.25" x14ac:dyDescent="0.25">
      <c r="A184" s="20" t="str">
        <f>IF(名簿!$A$24="","",名簿!$A$24)</f>
        <v/>
      </c>
      <c r="B184" s="12">
        <v>8</v>
      </c>
      <c r="C184" s="17" t="str">
        <f>IF(OR($A184="",名簿!$B$24=""),"",EDATE(名簿!$B$24,6+12*7))</f>
        <v/>
      </c>
      <c r="D184" s="21" t="str">
        <f>IF($C184="","",IF(AND(名簿!$G$24&lt;&gt;"",名簿!$F$24=$C184),名簿!$G$24,INDEX(GrantTable,7,IF(OR(N(名簿!$C$24)&gt;=5,N(名簿!$D$24)&gt;=30),1,6-MIN(4,MAX(1,N(名簿!$C$24)))))))</f>
        <v/>
      </c>
      <c r="E184" s="12" t="str">
        <f>IF($C184="","",SUMIFS(取得記録!$E$7:$E$606,取得記録!$B$7:$B$606,$A184,取得記録!$A$7:$A$606,"&gt;="&amp;$C184,取得記録!$A$7:$A$606,"&lt;"&amp;EDATE($C184,12)))</f>
        <v/>
      </c>
      <c r="F184" s="12" t="str">
        <f t="shared" si="20"/>
        <v/>
      </c>
      <c r="G184" s="12" t="str">
        <f t="shared" si="15"/>
        <v/>
      </c>
      <c r="H184" s="12" t="str">
        <f>IF($C184="","",SUMIFS(取得記録!$E$7:$E$606,取得記録!$B$7:$B$606,$A184,取得記録!$A$7:$A$606,"&gt;="&amp;$C184,取得記録!$A$7:$A$606,"&lt;"&amp;EDATE($C184,12),取得記録!$C$7:$C$606,"&lt;&gt;時間"))</f>
        <v/>
      </c>
      <c r="I184" s="12" t="str">
        <f>IF($C184="","",IF(SUMIFS(取得記録!$E$7:$E$606,取得記録!$B$7:$B$606,$A184,取得記録!$A$7:$A$606,"&gt;="&amp;$C184,取得記録!$A$7:$A$606,"&lt;"&amp;EDATE($C184,12),取得記録!$C$7:$C$606,"時間")&gt;5,"5日超","")&amp;"")</f>
        <v/>
      </c>
      <c r="J184" s="12" t="str">
        <f>IF($C184="","",IF(D184&lt;10,"対象外（10日未満）",IF(H184&gt;=5,"達成",IF(設定!$B$7&gt;=EDATE($C184,12),"未達成","取得中（あと"&amp;(5-H184)&amp;"日）"))))</f>
        <v/>
      </c>
    </row>
    <row r="185" spans="1:10" ht="17.25" x14ac:dyDescent="0.25">
      <c r="A185" s="20" t="str">
        <f>IF(名簿!$A$24="","",名簿!$A$24)</f>
        <v/>
      </c>
      <c r="B185" s="12">
        <v>9</v>
      </c>
      <c r="C185" s="17" t="str">
        <f>IF(OR($A185="",名簿!$B$24=""),"",EDATE(名簿!$B$24,6+12*8))</f>
        <v/>
      </c>
      <c r="D185" s="21" t="str">
        <f>IF($C185="","",IF(AND(名簿!$G$24&lt;&gt;"",名簿!$F$24=$C185),名簿!$G$24,INDEX(GrantTable,7,IF(OR(N(名簿!$C$24)&gt;=5,N(名簿!$D$24)&gt;=30),1,6-MIN(4,MAX(1,N(名簿!$C$24)))))))</f>
        <v/>
      </c>
      <c r="E185" s="12" t="str">
        <f>IF($C185="","",SUMIFS(取得記録!$E$7:$E$606,取得記録!$B$7:$B$606,$A185,取得記録!$A$7:$A$606,"&gt;="&amp;$C185,取得記録!$A$7:$A$606,"&lt;"&amp;EDATE($C185,12)))</f>
        <v/>
      </c>
      <c r="F185" s="12" t="str">
        <f t="shared" si="20"/>
        <v/>
      </c>
      <c r="G185" s="12" t="str">
        <f t="shared" si="15"/>
        <v/>
      </c>
      <c r="H185" s="12" t="str">
        <f>IF($C185="","",SUMIFS(取得記録!$E$7:$E$606,取得記録!$B$7:$B$606,$A185,取得記録!$A$7:$A$606,"&gt;="&amp;$C185,取得記録!$A$7:$A$606,"&lt;"&amp;EDATE($C185,12),取得記録!$C$7:$C$606,"&lt;&gt;時間"))</f>
        <v/>
      </c>
      <c r="I185" s="12" t="str">
        <f>IF($C185="","",IF(SUMIFS(取得記録!$E$7:$E$606,取得記録!$B$7:$B$606,$A185,取得記録!$A$7:$A$606,"&gt;="&amp;$C185,取得記録!$A$7:$A$606,"&lt;"&amp;EDATE($C185,12),取得記録!$C$7:$C$606,"時間")&gt;5,"5日超","")&amp;"")</f>
        <v/>
      </c>
      <c r="J185" s="12" t="str">
        <f>IF($C185="","",IF(D185&lt;10,"対象外（10日未満）",IF(H185&gt;=5,"達成",IF(設定!$B$7&gt;=EDATE($C185,12),"未達成","取得中（あと"&amp;(5-H185)&amp;"日）"))))</f>
        <v/>
      </c>
    </row>
    <row r="186" spans="1:10" ht="17.25" x14ac:dyDescent="0.25">
      <c r="A186" s="20" t="str">
        <f>IF(名簿!$A$24="","",名簿!$A$24)</f>
        <v/>
      </c>
      <c r="B186" s="12">
        <v>10</v>
      </c>
      <c r="C186" s="17" t="str">
        <f>IF(OR($A186="",名簿!$B$24=""),"",EDATE(名簿!$B$24,6+12*9))</f>
        <v/>
      </c>
      <c r="D186" s="21" t="str">
        <f>IF($C186="","",IF(AND(名簿!$G$24&lt;&gt;"",名簿!$F$24=$C186),名簿!$G$24,INDEX(GrantTable,7,IF(OR(N(名簿!$C$24)&gt;=5,N(名簿!$D$24)&gt;=30),1,6-MIN(4,MAX(1,N(名簿!$C$24)))))))</f>
        <v/>
      </c>
      <c r="E186" s="12" t="str">
        <f>IF($C186="","",SUMIFS(取得記録!$E$7:$E$606,取得記録!$B$7:$B$606,$A186,取得記録!$A$7:$A$606,"&gt;="&amp;$C186,取得記録!$A$7:$A$606,"&lt;"&amp;EDATE($C186,12)))</f>
        <v/>
      </c>
      <c r="F186" s="12" t="str">
        <f t="shared" si="20"/>
        <v/>
      </c>
      <c r="G186" s="12" t="str">
        <f t="shared" si="15"/>
        <v/>
      </c>
      <c r="H186" s="12" t="str">
        <f>IF($C186="","",SUMIFS(取得記録!$E$7:$E$606,取得記録!$B$7:$B$606,$A186,取得記録!$A$7:$A$606,"&gt;="&amp;$C186,取得記録!$A$7:$A$606,"&lt;"&amp;EDATE($C186,12),取得記録!$C$7:$C$606,"&lt;&gt;時間"))</f>
        <v/>
      </c>
      <c r="I186" s="12" t="str">
        <f>IF($C186="","",IF(SUMIFS(取得記録!$E$7:$E$606,取得記録!$B$7:$B$606,$A186,取得記録!$A$7:$A$606,"&gt;="&amp;$C186,取得記録!$A$7:$A$606,"&lt;"&amp;EDATE($C186,12),取得記録!$C$7:$C$606,"時間")&gt;5,"5日超","")&amp;"")</f>
        <v/>
      </c>
      <c r="J186" s="12" t="str">
        <f>IF($C186="","",IF(D186&lt;10,"対象外（10日未満）",IF(H186&gt;=5,"達成",IF(設定!$B$7&gt;=EDATE($C186,12),"未達成","取得中（あと"&amp;(5-H186)&amp;"日）"))))</f>
        <v/>
      </c>
    </row>
    <row r="187" spans="1:10" ht="17.25" x14ac:dyDescent="0.25">
      <c r="A187" s="20" t="str">
        <f>IF(名簿!$A$25="","",名簿!$A$25)</f>
        <v/>
      </c>
      <c r="B187" s="12">
        <v>1</v>
      </c>
      <c r="C187" s="17" t="str">
        <f>IF(OR($A187="",名簿!$B$25=""),"",EDATE(名簿!$B$25,6+12*0))</f>
        <v/>
      </c>
      <c r="D187" s="21" t="str">
        <f>IF($C187="","",IF(AND(名簿!$G$25&lt;&gt;"",名簿!$F$25=$C187),名簿!$G$25,INDEX(GrantTable,1,IF(OR(N(名簿!$C$25)&gt;=5,N(名簿!$D$25)&gt;=30),1,6-MIN(4,MAX(1,N(名簿!$C$25)))))))</f>
        <v/>
      </c>
      <c r="E187" s="12" t="str">
        <f>IF($C187="","",SUMIFS(取得記録!$E$7:$E$606,取得記録!$B$7:$B$606,$A187,取得記録!$A$7:$A$606,"&gt;="&amp;$C187,取得記録!$A$7:$A$606,"&lt;"&amp;EDATE($C187,12)))</f>
        <v/>
      </c>
      <c r="F187" s="12" t="str">
        <f>IF($C187="","",0)</f>
        <v/>
      </c>
      <c r="G187" s="12" t="str">
        <f t="shared" si="15"/>
        <v/>
      </c>
      <c r="H187" s="12" t="str">
        <f>IF($C187="","",SUMIFS(取得記録!$E$7:$E$606,取得記録!$B$7:$B$606,$A187,取得記録!$A$7:$A$606,"&gt;="&amp;$C187,取得記録!$A$7:$A$606,"&lt;"&amp;EDATE($C187,12),取得記録!$C$7:$C$606,"&lt;&gt;時間"))</f>
        <v/>
      </c>
      <c r="I187" s="12" t="str">
        <f>IF($C187="","",IF(SUMIFS(取得記録!$E$7:$E$606,取得記録!$B$7:$B$606,$A187,取得記録!$A$7:$A$606,"&gt;="&amp;$C187,取得記録!$A$7:$A$606,"&lt;"&amp;EDATE($C187,12),取得記録!$C$7:$C$606,"時間")&gt;5,"5日超","")&amp;"")</f>
        <v/>
      </c>
      <c r="J187" s="12" t="str">
        <f>IF($C187="","",IF(D187&lt;10,"対象外（10日未満）",IF(H187&gt;=5,"達成",IF(設定!$B$7&gt;=EDATE($C187,12),"未達成","取得中（あと"&amp;(5-H187)&amp;"日）"))))</f>
        <v/>
      </c>
    </row>
    <row r="188" spans="1:10" ht="17.25" x14ac:dyDescent="0.25">
      <c r="A188" s="20" t="str">
        <f>IF(名簿!$A$25="","",名簿!$A$25)</f>
        <v/>
      </c>
      <c r="B188" s="12">
        <v>2</v>
      </c>
      <c r="C188" s="17" t="str">
        <f>IF(OR($A188="",名簿!$B$25=""),"",EDATE(名簿!$B$25,6+12*1))</f>
        <v/>
      </c>
      <c r="D188" s="21" t="str">
        <f>IF($C188="","",IF(AND(名簿!$G$25&lt;&gt;"",名簿!$F$25=$C188),名簿!$G$25,INDEX(GrantTable,2,IF(OR(N(名簿!$C$25)&gt;=5,N(名簿!$D$25)&gt;=30),1,6-MIN(4,MAX(1,N(名簿!$C$25)))))))</f>
        <v/>
      </c>
      <c r="E188" s="12" t="str">
        <f>IF($C188="","",SUMIFS(取得記録!$E$7:$E$606,取得記録!$B$7:$B$606,$A188,取得記録!$A$7:$A$606,"&gt;="&amp;$C188,取得記録!$A$7:$A$606,"&lt;"&amp;EDATE($C188,12)))</f>
        <v/>
      </c>
      <c r="F188" s="12" t="str">
        <f t="shared" ref="F188:F196" si="21">IF($C188="","",N(G187))</f>
        <v/>
      </c>
      <c r="G188" s="12" t="str">
        <f t="shared" si="15"/>
        <v/>
      </c>
      <c r="H188" s="12" t="str">
        <f>IF($C188="","",SUMIFS(取得記録!$E$7:$E$606,取得記録!$B$7:$B$606,$A188,取得記録!$A$7:$A$606,"&gt;="&amp;$C188,取得記録!$A$7:$A$606,"&lt;"&amp;EDATE($C188,12),取得記録!$C$7:$C$606,"&lt;&gt;時間"))</f>
        <v/>
      </c>
      <c r="I188" s="12" t="str">
        <f>IF($C188="","",IF(SUMIFS(取得記録!$E$7:$E$606,取得記録!$B$7:$B$606,$A188,取得記録!$A$7:$A$606,"&gt;="&amp;$C188,取得記録!$A$7:$A$606,"&lt;"&amp;EDATE($C188,12),取得記録!$C$7:$C$606,"時間")&gt;5,"5日超","")&amp;"")</f>
        <v/>
      </c>
      <c r="J188" s="12" t="str">
        <f>IF($C188="","",IF(D188&lt;10,"対象外（10日未満）",IF(H188&gt;=5,"達成",IF(設定!$B$7&gt;=EDATE($C188,12),"未達成","取得中（あと"&amp;(5-H188)&amp;"日）"))))</f>
        <v/>
      </c>
    </row>
    <row r="189" spans="1:10" ht="17.25" x14ac:dyDescent="0.25">
      <c r="A189" s="20" t="str">
        <f>IF(名簿!$A$25="","",名簿!$A$25)</f>
        <v/>
      </c>
      <c r="B189" s="12">
        <v>3</v>
      </c>
      <c r="C189" s="17" t="str">
        <f>IF(OR($A189="",名簿!$B$25=""),"",EDATE(名簿!$B$25,6+12*2))</f>
        <v/>
      </c>
      <c r="D189" s="21" t="str">
        <f>IF($C189="","",IF(AND(名簿!$G$25&lt;&gt;"",名簿!$F$25=$C189),名簿!$G$25,INDEX(GrantTable,3,IF(OR(N(名簿!$C$25)&gt;=5,N(名簿!$D$25)&gt;=30),1,6-MIN(4,MAX(1,N(名簿!$C$25)))))))</f>
        <v/>
      </c>
      <c r="E189" s="12" t="str">
        <f>IF($C189="","",SUMIFS(取得記録!$E$7:$E$606,取得記録!$B$7:$B$606,$A189,取得記録!$A$7:$A$606,"&gt;="&amp;$C189,取得記録!$A$7:$A$606,"&lt;"&amp;EDATE($C189,12)))</f>
        <v/>
      </c>
      <c r="F189" s="12" t="str">
        <f t="shared" si="21"/>
        <v/>
      </c>
      <c r="G189" s="12" t="str">
        <f t="shared" si="15"/>
        <v/>
      </c>
      <c r="H189" s="12" t="str">
        <f>IF($C189="","",SUMIFS(取得記録!$E$7:$E$606,取得記録!$B$7:$B$606,$A189,取得記録!$A$7:$A$606,"&gt;="&amp;$C189,取得記録!$A$7:$A$606,"&lt;"&amp;EDATE($C189,12),取得記録!$C$7:$C$606,"&lt;&gt;時間"))</f>
        <v/>
      </c>
      <c r="I189" s="12" t="str">
        <f>IF($C189="","",IF(SUMIFS(取得記録!$E$7:$E$606,取得記録!$B$7:$B$606,$A189,取得記録!$A$7:$A$606,"&gt;="&amp;$C189,取得記録!$A$7:$A$606,"&lt;"&amp;EDATE($C189,12),取得記録!$C$7:$C$606,"時間")&gt;5,"5日超","")&amp;"")</f>
        <v/>
      </c>
      <c r="J189" s="12" t="str">
        <f>IF($C189="","",IF(D189&lt;10,"対象外（10日未満）",IF(H189&gt;=5,"達成",IF(設定!$B$7&gt;=EDATE($C189,12),"未達成","取得中（あと"&amp;(5-H189)&amp;"日）"))))</f>
        <v/>
      </c>
    </row>
    <row r="190" spans="1:10" ht="17.25" x14ac:dyDescent="0.25">
      <c r="A190" s="20" t="str">
        <f>IF(名簿!$A$25="","",名簿!$A$25)</f>
        <v/>
      </c>
      <c r="B190" s="12">
        <v>4</v>
      </c>
      <c r="C190" s="17" t="str">
        <f>IF(OR($A190="",名簿!$B$25=""),"",EDATE(名簿!$B$25,6+12*3))</f>
        <v/>
      </c>
      <c r="D190" s="21" t="str">
        <f>IF($C190="","",IF(AND(名簿!$G$25&lt;&gt;"",名簿!$F$25=$C190),名簿!$G$25,INDEX(GrantTable,4,IF(OR(N(名簿!$C$25)&gt;=5,N(名簿!$D$25)&gt;=30),1,6-MIN(4,MAX(1,N(名簿!$C$25)))))))</f>
        <v/>
      </c>
      <c r="E190" s="12" t="str">
        <f>IF($C190="","",SUMIFS(取得記録!$E$7:$E$606,取得記録!$B$7:$B$606,$A190,取得記録!$A$7:$A$606,"&gt;="&amp;$C190,取得記録!$A$7:$A$606,"&lt;"&amp;EDATE($C190,12)))</f>
        <v/>
      </c>
      <c r="F190" s="12" t="str">
        <f t="shared" si="21"/>
        <v/>
      </c>
      <c r="G190" s="12" t="str">
        <f t="shared" si="15"/>
        <v/>
      </c>
      <c r="H190" s="12" t="str">
        <f>IF($C190="","",SUMIFS(取得記録!$E$7:$E$606,取得記録!$B$7:$B$606,$A190,取得記録!$A$7:$A$606,"&gt;="&amp;$C190,取得記録!$A$7:$A$606,"&lt;"&amp;EDATE($C190,12),取得記録!$C$7:$C$606,"&lt;&gt;時間"))</f>
        <v/>
      </c>
      <c r="I190" s="12" t="str">
        <f>IF($C190="","",IF(SUMIFS(取得記録!$E$7:$E$606,取得記録!$B$7:$B$606,$A190,取得記録!$A$7:$A$606,"&gt;="&amp;$C190,取得記録!$A$7:$A$606,"&lt;"&amp;EDATE($C190,12),取得記録!$C$7:$C$606,"時間")&gt;5,"5日超","")&amp;"")</f>
        <v/>
      </c>
      <c r="J190" s="12" t="str">
        <f>IF($C190="","",IF(D190&lt;10,"対象外（10日未満）",IF(H190&gt;=5,"達成",IF(設定!$B$7&gt;=EDATE($C190,12),"未達成","取得中（あと"&amp;(5-H190)&amp;"日）"))))</f>
        <v/>
      </c>
    </row>
    <row r="191" spans="1:10" ht="17.25" x14ac:dyDescent="0.25">
      <c r="A191" s="20" t="str">
        <f>IF(名簿!$A$25="","",名簿!$A$25)</f>
        <v/>
      </c>
      <c r="B191" s="12">
        <v>5</v>
      </c>
      <c r="C191" s="17" t="str">
        <f>IF(OR($A191="",名簿!$B$25=""),"",EDATE(名簿!$B$25,6+12*4))</f>
        <v/>
      </c>
      <c r="D191" s="21" t="str">
        <f>IF($C191="","",IF(AND(名簿!$G$25&lt;&gt;"",名簿!$F$25=$C191),名簿!$G$25,INDEX(GrantTable,5,IF(OR(N(名簿!$C$25)&gt;=5,N(名簿!$D$25)&gt;=30),1,6-MIN(4,MAX(1,N(名簿!$C$25)))))))</f>
        <v/>
      </c>
      <c r="E191" s="12" t="str">
        <f>IF($C191="","",SUMIFS(取得記録!$E$7:$E$606,取得記録!$B$7:$B$606,$A191,取得記録!$A$7:$A$606,"&gt;="&amp;$C191,取得記録!$A$7:$A$606,"&lt;"&amp;EDATE($C191,12)))</f>
        <v/>
      </c>
      <c r="F191" s="12" t="str">
        <f t="shared" si="21"/>
        <v/>
      </c>
      <c r="G191" s="12" t="str">
        <f t="shared" si="15"/>
        <v/>
      </c>
      <c r="H191" s="12" t="str">
        <f>IF($C191="","",SUMIFS(取得記録!$E$7:$E$606,取得記録!$B$7:$B$606,$A191,取得記録!$A$7:$A$606,"&gt;="&amp;$C191,取得記録!$A$7:$A$606,"&lt;"&amp;EDATE($C191,12),取得記録!$C$7:$C$606,"&lt;&gt;時間"))</f>
        <v/>
      </c>
      <c r="I191" s="12" t="str">
        <f>IF($C191="","",IF(SUMIFS(取得記録!$E$7:$E$606,取得記録!$B$7:$B$606,$A191,取得記録!$A$7:$A$606,"&gt;="&amp;$C191,取得記録!$A$7:$A$606,"&lt;"&amp;EDATE($C191,12),取得記録!$C$7:$C$606,"時間")&gt;5,"5日超","")&amp;"")</f>
        <v/>
      </c>
      <c r="J191" s="12" t="str">
        <f>IF($C191="","",IF(D191&lt;10,"対象外（10日未満）",IF(H191&gt;=5,"達成",IF(設定!$B$7&gt;=EDATE($C191,12),"未達成","取得中（あと"&amp;(5-H191)&amp;"日）"))))</f>
        <v/>
      </c>
    </row>
    <row r="192" spans="1:10" ht="17.25" x14ac:dyDescent="0.25">
      <c r="A192" s="20" t="str">
        <f>IF(名簿!$A$25="","",名簿!$A$25)</f>
        <v/>
      </c>
      <c r="B192" s="12">
        <v>6</v>
      </c>
      <c r="C192" s="17" t="str">
        <f>IF(OR($A192="",名簿!$B$25=""),"",EDATE(名簿!$B$25,6+12*5))</f>
        <v/>
      </c>
      <c r="D192" s="21" t="str">
        <f>IF($C192="","",IF(AND(名簿!$G$25&lt;&gt;"",名簿!$F$25=$C192),名簿!$G$25,INDEX(GrantTable,6,IF(OR(N(名簿!$C$25)&gt;=5,N(名簿!$D$25)&gt;=30),1,6-MIN(4,MAX(1,N(名簿!$C$25)))))))</f>
        <v/>
      </c>
      <c r="E192" s="12" t="str">
        <f>IF($C192="","",SUMIFS(取得記録!$E$7:$E$606,取得記録!$B$7:$B$606,$A192,取得記録!$A$7:$A$606,"&gt;="&amp;$C192,取得記録!$A$7:$A$606,"&lt;"&amp;EDATE($C192,12)))</f>
        <v/>
      </c>
      <c r="F192" s="12" t="str">
        <f t="shared" si="21"/>
        <v/>
      </c>
      <c r="G192" s="12" t="str">
        <f t="shared" si="15"/>
        <v/>
      </c>
      <c r="H192" s="12" t="str">
        <f>IF($C192="","",SUMIFS(取得記録!$E$7:$E$606,取得記録!$B$7:$B$606,$A192,取得記録!$A$7:$A$606,"&gt;="&amp;$C192,取得記録!$A$7:$A$606,"&lt;"&amp;EDATE($C192,12),取得記録!$C$7:$C$606,"&lt;&gt;時間"))</f>
        <v/>
      </c>
      <c r="I192" s="12" t="str">
        <f>IF($C192="","",IF(SUMIFS(取得記録!$E$7:$E$606,取得記録!$B$7:$B$606,$A192,取得記録!$A$7:$A$606,"&gt;="&amp;$C192,取得記録!$A$7:$A$606,"&lt;"&amp;EDATE($C192,12),取得記録!$C$7:$C$606,"時間")&gt;5,"5日超","")&amp;"")</f>
        <v/>
      </c>
      <c r="J192" s="12" t="str">
        <f>IF($C192="","",IF(D192&lt;10,"対象外（10日未満）",IF(H192&gt;=5,"達成",IF(設定!$B$7&gt;=EDATE($C192,12),"未達成","取得中（あと"&amp;(5-H192)&amp;"日）"))))</f>
        <v/>
      </c>
    </row>
    <row r="193" spans="1:10" ht="17.25" x14ac:dyDescent="0.25">
      <c r="A193" s="20" t="str">
        <f>IF(名簿!$A$25="","",名簿!$A$25)</f>
        <v/>
      </c>
      <c r="B193" s="12">
        <v>7</v>
      </c>
      <c r="C193" s="17" t="str">
        <f>IF(OR($A193="",名簿!$B$25=""),"",EDATE(名簿!$B$25,6+12*6))</f>
        <v/>
      </c>
      <c r="D193" s="21" t="str">
        <f>IF($C193="","",IF(AND(名簿!$G$25&lt;&gt;"",名簿!$F$25=$C193),名簿!$G$25,INDEX(GrantTable,7,IF(OR(N(名簿!$C$25)&gt;=5,N(名簿!$D$25)&gt;=30),1,6-MIN(4,MAX(1,N(名簿!$C$25)))))))</f>
        <v/>
      </c>
      <c r="E193" s="12" t="str">
        <f>IF($C193="","",SUMIFS(取得記録!$E$7:$E$606,取得記録!$B$7:$B$606,$A193,取得記録!$A$7:$A$606,"&gt;="&amp;$C193,取得記録!$A$7:$A$606,"&lt;"&amp;EDATE($C193,12)))</f>
        <v/>
      </c>
      <c r="F193" s="12" t="str">
        <f t="shared" si="21"/>
        <v/>
      </c>
      <c r="G193" s="12" t="str">
        <f t="shared" si="15"/>
        <v/>
      </c>
      <c r="H193" s="12" t="str">
        <f>IF($C193="","",SUMIFS(取得記録!$E$7:$E$606,取得記録!$B$7:$B$606,$A193,取得記録!$A$7:$A$606,"&gt;="&amp;$C193,取得記録!$A$7:$A$606,"&lt;"&amp;EDATE($C193,12),取得記録!$C$7:$C$606,"&lt;&gt;時間"))</f>
        <v/>
      </c>
      <c r="I193" s="12" t="str">
        <f>IF($C193="","",IF(SUMIFS(取得記録!$E$7:$E$606,取得記録!$B$7:$B$606,$A193,取得記録!$A$7:$A$606,"&gt;="&amp;$C193,取得記録!$A$7:$A$606,"&lt;"&amp;EDATE($C193,12),取得記録!$C$7:$C$606,"時間")&gt;5,"5日超","")&amp;"")</f>
        <v/>
      </c>
      <c r="J193" s="12" t="str">
        <f>IF($C193="","",IF(D193&lt;10,"対象外（10日未満）",IF(H193&gt;=5,"達成",IF(設定!$B$7&gt;=EDATE($C193,12),"未達成","取得中（あと"&amp;(5-H193)&amp;"日）"))))</f>
        <v/>
      </c>
    </row>
    <row r="194" spans="1:10" ht="17.25" x14ac:dyDescent="0.25">
      <c r="A194" s="20" t="str">
        <f>IF(名簿!$A$25="","",名簿!$A$25)</f>
        <v/>
      </c>
      <c r="B194" s="12">
        <v>8</v>
      </c>
      <c r="C194" s="17" t="str">
        <f>IF(OR($A194="",名簿!$B$25=""),"",EDATE(名簿!$B$25,6+12*7))</f>
        <v/>
      </c>
      <c r="D194" s="21" t="str">
        <f>IF($C194="","",IF(AND(名簿!$G$25&lt;&gt;"",名簿!$F$25=$C194),名簿!$G$25,INDEX(GrantTable,7,IF(OR(N(名簿!$C$25)&gt;=5,N(名簿!$D$25)&gt;=30),1,6-MIN(4,MAX(1,N(名簿!$C$25)))))))</f>
        <v/>
      </c>
      <c r="E194" s="12" t="str">
        <f>IF($C194="","",SUMIFS(取得記録!$E$7:$E$606,取得記録!$B$7:$B$606,$A194,取得記録!$A$7:$A$606,"&gt;="&amp;$C194,取得記録!$A$7:$A$606,"&lt;"&amp;EDATE($C194,12)))</f>
        <v/>
      </c>
      <c r="F194" s="12" t="str">
        <f t="shared" si="21"/>
        <v/>
      </c>
      <c r="G194" s="12" t="str">
        <f t="shared" si="15"/>
        <v/>
      </c>
      <c r="H194" s="12" t="str">
        <f>IF($C194="","",SUMIFS(取得記録!$E$7:$E$606,取得記録!$B$7:$B$606,$A194,取得記録!$A$7:$A$606,"&gt;="&amp;$C194,取得記録!$A$7:$A$606,"&lt;"&amp;EDATE($C194,12),取得記録!$C$7:$C$606,"&lt;&gt;時間"))</f>
        <v/>
      </c>
      <c r="I194" s="12" t="str">
        <f>IF($C194="","",IF(SUMIFS(取得記録!$E$7:$E$606,取得記録!$B$7:$B$606,$A194,取得記録!$A$7:$A$606,"&gt;="&amp;$C194,取得記録!$A$7:$A$606,"&lt;"&amp;EDATE($C194,12),取得記録!$C$7:$C$606,"時間")&gt;5,"5日超","")&amp;"")</f>
        <v/>
      </c>
      <c r="J194" s="12" t="str">
        <f>IF($C194="","",IF(D194&lt;10,"対象外（10日未満）",IF(H194&gt;=5,"達成",IF(設定!$B$7&gt;=EDATE($C194,12),"未達成","取得中（あと"&amp;(5-H194)&amp;"日）"))))</f>
        <v/>
      </c>
    </row>
    <row r="195" spans="1:10" ht="17.25" x14ac:dyDescent="0.25">
      <c r="A195" s="20" t="str">
        <f>IF(名簿!$A$25="","",名簿!$A$25)</f>
        <v/>
      </c>
      <c r="B195" s="12">
        <v>9</v>
      </c>
      <c r="C195" s="17" t="str">
        <f>IF(OR($A195="",名簿!$B$25=""),"",EDATE(名簿!$B$25,6+12*8))</f>
        <v/>
      </c>
      <c r="D195" s="21" t="str">
        <f>IF($C195="","",IF(AND(名簿!$G$25&lt;&gt;"",名簿!$F$25=$C195),名簿!$G$25,INDEX(GrantTable,7,IF(OR(N(名簿!$C$25)&gt;=5,N(名簿!$D$25)&gt;=30),1,6-MIN(4,MAX(1,N(名簿!$C$25)))))))</f>
        <v/>
      </c>
      <c r="E195" s="12" t="str">
        <f>IF($C195="","",SUMIFS(取得記録!$E$7:$E$606,取得記録!$B$7:$B$606,$A195,取得記録!$A$7:$A$606,"&gt;="&amp;$C195,取得記録!$A$7:$A$606,"&lt;"&amp;EDATE($C195,12)))</f>
        <v/>
      </c>
      <c r="F195" s="12" t="str">
        <f t="shared" si="21"/>
        <v/>
      </c>
      <c r="G195" s="12" t="str">
        <f t="shared" si="15"/>
        <v/>
      </c>
      <c r="H195" s="12" t="str">
        <f>IF($C195="","",SUMIFS(取得記録!$E$7:$E$606,取得記録!$B$7:$B$606,$A195,取得記録!$A$7:$A$606,"&gt;="&amp;$C195,取得記録!$A$7:$A$606,"&lt;"&amp;EDATE($C195,12),取得記録!$C$7:$C$606,"&lt;&gt;時間"))</f>
        <v/>
      </c>
      <c r="I195" s="12" t="str">
        <f>IF($C195="","",IF(SUMIFS(取得記録!$E$7:$E$606,取得記録!$B$7:$B$606,$A195,取得記録!$A$7:$A$606,"&gt;="&amp;$C195,取得記録!$A$7:$A$606,"&lt;"&amp;EDATE($C195,12),取得記録!$C$7:$C$606,"時間")&gt;5,"5日超","")&amp;"")</f>
        <v/>
      </c>
      <c r="J195" s="12" t="str">
        <f>IF($C195="","",IF(D195&lt;10,"対象外（10日未満）",IF(H195&gt;=5,"達成",IF(設定!$B$7&gt;=EDATE($C195,12),"未達成","取得中（あと"&amp;(5-H195)&amp;"日）"))))</f>
        <v/>
      </c>
    </row>
    <row r="196" spans="1:10" ht="17.25" x14ac:dyDescent="0.25">
      <c r="A196" s="20" t="str">
        <f>IF(名簿!$A$25="","",名簿!$A$25)</f>
        <v/>
      </c>
      <c r="B196" s="12">
        <v>10</v>
      </c>
      <c r="C196" s="17" t="str">
        <f>IF(OR($A196="",名簿!$B$25=""),"",EDATE(名簿!$B$25,6+12*9))</f>
        <v/>
      </c>
      <c r="D196" s="21" t="str">
        <f>IF($C196="","",IF(AND(名簿!$G$25&lt;&gt;"",名簿!$F$25=$C196),名簿!$G$25,INDEX(GrantTable,7,IF(OR(N(名簿!$C$25)&gt;=5,N(名簿!$D$25)&gt;=30),1,6-MIN(4,MAX(1,N(名簿!$C$25)))))))</f>
        <v/>
      </c>
      <c r="E196" s="12" t="str">
        <f>IF($C196="","",SUMIFS(取得記録!$E$7:$E$606,取得記録!$B$7:$B$606,$A196,取得記録!$A$7:$A$606,"&gt;="&amp;$C196,取得記録!$A$7:$A$606,"&lt;"&amp;EDATE($C196,12)))</f>
        <v/>
      </c>
      <c r="F196" s="12" t="str">
        <f t="shared" si="21"/>
        <v/>
      </c>
      <c r="G196" s="12" t="str">
        <f t="shared" si="15"/>
        <v/>
      </c>
      <c r="H196" s="12" t="str">
        <f>IF($C196="","",SUMIFS(取得記録!$E$7:$E$606,取得記録!$B$7:$B$606,$A196,取得記録!$A$7:$A$606,"&gt;="&amp;$C196,取得記録!$A$7:$A$606,"&lt;"&amp;EDATE($C196,12),取得記録!$C$7:$C$606,"&lt;&gt;時間"))</f>
        <v/>
      </c>
      <c r="I196" s="12" t="str">
        <f>IF($C196="","",IF(SUMIFS(取得記録!$E$7:$E$606,取得記録!$B$7:$B$606,$A196,取得記録!$A$7:$A$606,"&gt;="&amp;$C196,取得記録!$A$7:$A$606,"&lt;"&amp;EDATE($C196,12),取得記録!$C$7:$C$606,"時間")&gt;5,"5日超","")&amp;"")</f>
        <v/>
      </c>
      <c r="J196" s="12" t="str">
        <f>IF($C196="","",IF(D196&lt;10,"対象外（10日未満）",IF(H196&gt;=5,"達成",IF(設定!$B$7&gt;=EDATE($C196,12),"未達成","取得中（あと"&amp;(5-H196)&amp;"日）"))))</f>
        <v/>
      </c>
    </row>
    <row r="197" spans="1:10" ht="17.25" x14ac:dyDescent="0.25">
      <c r="A197" s="20" t="str">
        <f>IF(名簿!$A$26="","",名簿!$A$26)</f>
        <v/>
      </c>
      <c r="B197" s="12">
        <v>1</v>
      </c>
      <c r="C197" s="17" t="str">
        <f>IF(OR($A197="",名簿!$B$26=""),"",EDATE(名簿!$B$26,6+12*0))</f>
        <v/>
      </c>
      <c r="D197" s="21" t="str">
        <f>IF($C197="","",IF(AND(名簿!$G$26&lt;&gt;"",名簿!$F$26=$C197),名簿!$G$26,INDEX(GrantTable,1,IF(OR(N(名簿!$C$26)&gt;=5,N(名簿!$D$26)&gt;=30),1,6-MIN(4,MAX(1,N(名簿!$C$26)))))))</f>
        <v/>
      </c>
      <c r="E197" s="12" t="str">
        <f>IF($C197="","",SUMIFS(取得記録!$E$7:$E$606,取得記録!$B$7:$B$606,$A197,取得記録!$A$7:$A$606,"&gt;="&amp;$C197,取得記録!$A$7:$A$606,"&lt;"&amp;EDATE($C197,12)))</f>
        <v/>
      </c>
      <c r="F197" s="12" t="str">
        <f>IF($C197="","",0)</f>
        <v/>
      </c>
      <c r="G197" s="12" t="str">
        <f t="shared" si="15"/>
        <v/>
      </c>
      <c r="H197" s="12" t="str">
        <f>IF($C197="","",SUMIFS(取得記録!$E$7:$E$606,取得記録!$B$7:$B$606,$A197,取得記録!$A$7:$A$606,"&gt;="&amp;$C197,取得記録!$A$7:$A$606,"&lt;"&amp;EDATE($C197,12),取得記録!$C$7:$C$606,"&lt;&gt;時間"))</f>
        <v/>
      </c>
      <c r="I197" s="12" t="str">
        <f>IF($C197="","",IF(SUMIFS(取得記録!$E$7:$E$606,取得記録!$B$7:$B$606,$A197,取得記録!$A$7:$A$606,"&gt;="&amp;$C197,取得記録!$A$7:$A$606,"&lt;"&amp;EDATE($C197,12),取得記録!$C$7:$C$606,"時間")&gt;5,"5日超","")&amp;"")</f>
        <v/>
      </c>
      <c r="J197" s="12" t="str">
        <f>IF($C197="","",IF(D197&lt;10,"対象外（10日未満）",IF(H197&gt;=5,"達成",IF(設定!$B$7&gt;=EDATE($C197,12),"未達成","取得中（あと"&amp;(5-H197)&amp;"日）"))))</f>
        <v/>
      </c>
    </row>
    <row r="198" spans="1:10" ht="17.25" x14ac:dyDescent="0.25">
      <c r="A198" s="20" t="str">
        <f>IF(名簿!$A$26="","",名簿!$A$26)</f>
        <v/>
      </c>
      <c r="B198" s="12">
        <v>2</v>
      </c>
      <c r="C198" s="17" t="str">
        <f>IF(OR($A198="",名簿!$B$26=""),"",EDATE(名簿!$B$26,6+12*1))</f>
        <v/>
      </c>
      <c r="D198" s="21" t="str">
        <f>IF($C198="","",IF(AND(名簿!$G$26&lt;&gt;"",名簿!$F$26=$C198),名簿!$G$26,INDEX(GrantTable,2,IF(OR(N(名簿!$C$26)&gt;=5,N(名簿!$D$26)&gt;=30),1,6-MIN(4,MAX(1,N(名簿!$C$26)))))))</f>
        <v/>
      </c>
      <c r="E198" s="12" t="str">
        <f>IF($C198="","",SUMIFS(取得記録!$E$7:$E$606,取得記録!$B$7:$B$606,$A198,取得記録!$A$7:$A$606,"&gt;="&amp;$C198,取得記録!$A$7:$A$606,"&lt;"&amp;EDATE($C198,12)))</f>
        <v/>
      </c>
      <c r="F198" s="12" t="str">
        <f t="shared" ref="F198:F206" si="22">IF($C198="","",N(G197))</f>
        <v/>
      </c>
      <c r="G198" s="12" t="str">
        <f t="shared" si="15"/>
        <v/>
      </c>
      <c r="H198" s="12" t="str">
        <f>IF($C198="","",SUMIFS(取得記録!$E$7:$E$606,取得記録!$B$7:$B$606,$A198,取得記録!$A$7:$A$606,"&gt;="&amp;$C198,取得記録!$A$7:$A$606,"&lt;"&amp;EDATE($C198,12),取得記録!$C$7:$C$606,"&lt;&gt;時間"))</f>
        <v/>
      </c>
      <c r="I198" s="12" t="str">
        <f>IF($C198="","",IF(SUMIFS(取得記録!$E$7:$E$606,取得記録!$B$7:$B$606,$A198,取得記録!$A$7:$A$606,"&gt;="&amp;$C198,取得記録!$A$7:$A$606,"&lt;"&amp;EDATE($C198,12),取得記録!$C$7:$C$606,"時間")&gt;5,"5日超","")&amp;"")</f>
        <v/>
      </c>
      <c r="J198" s="12" t="str">
        <f>IF($C198="","",IF(D198&lt;10,"対象外（10日未満）",IF(H198&gt;=5,"達成",IF(設定!$B$7&gt;=EDATE($C198,12),"未達成","取得中（あと"&amp;(5-H198)&amp;"日）"))))</f>
        <v/>
      </c>
    </row>
    <row r="199" spans="1:10" ht="17.25" x14ac:dyDescent="0.25">
      <c r="A199" s="20" t="str">
        <f>IF(名簿!$A$26="","",名簿!$A$26)</f>
        <v/>
      </c>
      <c r="B199" s="12">
        <v>3</v>
      </c>
      <c r="C199" s="17" t="str">
        <f>IF(OR($A199="",名簿!$B$26=""),"",EDATE(名簿!$B$26,6+12*2))</f>
        <v/>
      </c>
      <c r="D199" s="21" t="str">
        <f>IF($C199="","",IF(AND(名簿!$G$26&lt;&gt;"",名簿!$F$26=$C199),名簿!$G$26,INDEX(GrantTable,3,IF(OR(N(名簿!$C$26)&gt;=5,N(名簿!$D$26)&gt;=30),1,6-MIN(4,MAX(1,N(名簿!$C$26)))))))</f>
        <v/>
      </c>
      <c r="E199" s="12" t="str">
        <f>IF($C199="","",SUMIFS(取得記録!$E$7:$E$606,取得記録!$B$7:$B$606,$A199,取得記録!$A$7:$A$606,"&gt;="&amp;$C199,取得記録!$A$7:$A$606,"&lt;"&amp;EDATE($C199,12)))</f>
        <v/>
      </c>
      <c r="F199" s="12" t="str">
        <f t="shared" si="22"/>
        <v/>
      </c>
      <c r="G199" s="12" t="str">
        <f t="shared" ref="G199:G262" si="23">IF($C199="","",MAX(0,D199-MAX(0,E199-F199)))</f>
        <v/>
      </c>
      <c r="H199" s="12" t="str">
        <f>IF($C199="","",SUMIFS(取得記録!$E$7:$E$606,取得記録!$B$7:$B$606,$A199,取得記録!$A$7:$A$606,"&gt;="&amp;$C199,取得記録!$A$7:$A$606,"&lt;"&amp;EDATE($C199,12),取得記録!$C$7:$C$606,"&lt;&gt;時間"))</f>
        <v/>
      </c>
      <c r="I199" s="12" t="str">
        <f>IF($C199="","",IF(SUMIFS(取得記録!$E$7:$E$606,取得記録!$B$7:$B$606,$A199,取得記録!$A$7:$A$606,"&gt;="&amp;$C199,取得記録!$A$7:$A$606,"&lt;"&amp;EDATE($C199,12),取得記録!$C$7:$C$606,"時間")&gt;5,"5日超","")&amp;"")</f>
        <v/>
      </c>
      <c r="J199" s="12" t="str">
        <f>IF($C199="","",IF(D199&lt;10,"対象外（10日未満）",IF(H199&gt;=5,"達成",IF(設定!$B$7&gt;=EDATE($C199,12),"未達成","取得中（あと"&amp;(5-H199)&amp;"日）"))))</f>
        <v/>
      </c>
    </row>
    <row r="200" spans="1:10" ht="17.25" x14ac:dyDescent="0.25">
      <c r="A200" s="20" t="str">
        <f>IF(名簿!$A$26="","",名簿!$A$26)</f>
        <v/>
      </c>
      <c r="B200" s="12">
        <v>4</v>
      </c>
      <c r="C200" s="17" t="str">
        <f>IF(OR($A200="",名簿!$B$26=""),"",EDATE(名簿!$B$26,6+12*3))</f>
        <v/>
      </c>
      <c r="D200" s="21" t="str">
        <f>IF($C200="","",IF(AND(名簿!$G$26&lt;&gt;"",名簿!$F$26=$C200),名簿!$G$26,INDEX(GrantTable,4,IF(OR(N(名簿!$C$26)&gt;=5,N(名簿!$D$26)&gt;=30),1,6-MIN(4,MAX(1,N(名簿!$C$26)))))))</f>
        <v/>
      </c>
      <c r="E200" s="12" t="str">
        <f>IF($C200="","",SUMIFS(取得記録!$E$7:$E$606,取得記録!$B$7:$B$606,$A200,取得記録!$A$7:$A$606,"&gt;="&amp;$C200,取得記録!$A$7:$A$606,"&lt;"&amp;EDATE($C200,12)))</f>
        <v/>
      </c>
      <c r="F200" s="12" t="str">
        <f t="shared" si="22"/>
        <v/>
      </c>
      <c r="G200" s="12" t="str">
        <f t="shared" si="23"/>
        <v/>
      </c>
      <c r="H200" s="12" t="str">
        <f>IF($C200="","",SUMIFS(取得記録!$E$7:$E$606,取得記録!$B$7:$B$606,$A200,取得記録!$A$7:$A$606,"&gt;="&amp;$C200,取得記録!$A$7:$A$606,"&lt;"&amp;EDATE($C200,12),取得記録!$C$7:$C$606,"&lt;&gt;時間"))</f>
        <v/>
      </c>
      <c r="I200" s="12" t="str">
        <f>IF($C200="","",IF(SUMIFS(取得記録!$E$7:$E$606,取得記録!$B$7:$B$606,$A200,取得記録!$A$7:$A$606,"&gt;="&amp;$C200,取得記録!$A$7:$A$606,"&lt;"&amp;EDATE($C200,12),取得記録!$C$7:$C$606,"時間")&gt;5,"5日超","")&amp;"")</f>
        <v/>
      </c>
      <c r="J200" s="12" t="str">
        <f>IF($C200="","",IF(D200&lt;10,"対象外（10日未満）",IF(H200&gt;=5,"達成",IF(設定!$B$7&gt;=EDATE($C200,12),"未達成","取得中（あと"&amp;(5-H200)&amp;"日）"))))</f>
        <v/>
      </c>
    </row>
    <row r="201" spans="1:10" ht="17.25" x14ac:dyDescent="0.25">
      <c r="A201" s="20" t="str">
        <f>IF(名簿!$A$26="","",名簿!$A$26)</f>
        <v/>
      </c>
      <c r="B201" s="12">
        <v>5</v>
      </c>
      <c r="C201" s="17" t="str">
        <f>IF(OR($A201="",名簿!$B$26=""),"",EDATE(名簿!$B$26,6+12*4))</f>
        <v/>
      </c>
      <c r="D201" s="21" t="str">
        <f>IF($C201="","",IF(AND(名簿!$G$26&lt;&gt;"",名簿!$F$26=$C201),名簿!$G$26,INDEX(GrantTable,5,IF(OR(N(名簿!$C$26)&gt;=5,N(名簿!$D$26)&gt;=30),1,6-MIN(4,MAX(1,N(名簿!$C$26)))))))</f>
        <v/>
      </c>
      <c r="E201" s="12" t="str">
        <f>IF($C201="","",SUMIFS(取得記録!$E$7:$E$606,取得記録!$B$7:$B$606,$A201,取得記録!$A$7:$A$606,"&gt;="&amp;$C201,取得記録!$A$7:$A$606,"&lt;"&amp;EDATE($C201,12)))</f>
        <v/>
      </c>
      <c r="F201" s="12" t="str">
        <f t="shared" si="22"/>
        <v/>
      </c>
      <c r="G201" s="12" t="str">
        <f t="shared" si="23"/>
        <v/>
      </c>
      <c r="H201" s="12" t="str">
        <f>IF($C201="","",SUMIFS(取得記録!$E$7:$E$606,取得記録!$B$7:$B$606,$A201,取得記録!$A$7:$A$606,"&gt;="&amp;$C201,取得記録!$A$7:$A$606,"&lt;"&amp;EDATE($C201,12),取得記録!$C$7:$C$606,"&lt;&gt;時間"))</f>
        <v/>
      </c>
      <c r="I201" s="12" t="str">
        <f>IF($C201="","",IF(SUMIFS(取得記録!$E$7:$E$606,取得記録!$B$7:$B$606,$A201,取得記録!$A$7:$A$606,"&gt;="&amp;$C201,取得記録!$A$7:$A$606,"&lt;"&amp;EDATE($C201,12),取得記録!$C$7:$C$606,"時間")&gt;5,"5日超","")&amp;"")</f>
        <v/>
      </c>
      <c r="J201" s="12" t="str">
        <f>IF($C201="","",IF(D201&lt;10,"対象外（10日未満）",IF(H201&gt;=5,"達成",IF(設定!$B$7&gt;=EDATE($C201,12),"未達成","取得中（あと"&amp;(5-H201)&amp;"日）"))))</f>
        <v/>
      </c>
    </row>
    <row r="202" spans="1:10" ht="17.25" x14ac:dyDescent="0.25">
      <c r="A202" s="20" t="str">
        <f>IF(名簿!$A$26="","",名簿!$A$26)</f>
        <v/>
      </c>
      <c r="B202" s="12">
        <v>6</v>
      </c>
      <c r="C202" s="17" t="str">
        <f>IF(OR($A202="",名簿!$B$26=""),"",EDATE(名簿!$B$26,6+12*5))</f>
        <v/>
      </c>
      <c r="D202" s="21" t="str">
        <f>IF($C202="","",IF(AND(名簿!$G$26&lt;&gt;"",名簿!$F$26=$C202),名簿!$G$26,INDEX(GrantTable,6,IF(OR(N(名簿!$C$26)&gt;=5,N(名簿!$D$26)&gt;=30),1,6-MIN(4,MAX(1,N(名簿!$C$26)))))))</f>
        <v/>
      </c>
      <c r="E202" s="12" t="str">
        <f>IF($C202="","",SUMIFS(取得記録!$E$7:$E$606,取得記録!$B$7:$B$606,$A202,取得記録!$A$7:$A$606,"&gt;="&amp;$C202,取得記録!$A$7:$A$606,"&lt;"&amp;EDATE($C202,12)))</f>
        <v/>
      </c>
      <c r="F202" s="12" t="str">
        <f t="shared" si="22"/>
        <v/>
      </c>
      <c r="G202" s="12" t="str">
        <f t="shared" si="23"/>
        <v/>
      </c>
      <c r="H202" s="12" t="str">
        <f>IF($C202="","",SUMIFS(取得記録!$E$7:$E$606,取得記録!$B$7:$B$606,$A202,取得記録!$A$7:$A$606,"&gt;="&amp;$C202,取得記録!$A$7:$A$606,"&lt;"&amp;EDATE($C202,12),取得記録!$C$7:$C$606,"&lt;&gt;時間"))</f>
        <v/>
      </c>
      <c r="I202" s="12" t="str">
        <f>IF($C202="","",IF(SUMIFS(取得記録!$E$7:$E$606,取得記録!$B$7:$B$606,$A202,取得記録!$A$7:$A$606,"&gt;="&amp;$C202,取得記録!$A$7:$A$606,"&lt;"&amp;EDATE($C202,12),取得記録!$C$7:$C$606,"時間")&gt;5,"5日超","")&amp;"")</f>
        <v/>
      </c>
      <c r="J202" s="12" t="str">
        <f>IF($C202="","",IF(D202&lt;10,"対象外（10日未満）",IF(H202&gt;=5,"達成",IF(設定!$B$7&gt;=EDATE($C202,12),"未達成","取得中（あと"&amp;(5-H202)&amp;"日）"))))</f>
        <v/>
      </c>
    </row>
    <row r="203" spans="1:10" ht="17.25" x14ac:dyDescent="0.25">
      <c r="A203" s="20" t="str">
        <f>IF(名簿!$A$26="","",名簿!$A$26)</f>
        <v/>
      </c>
      <c r="B203" s="12">
        <v>7</v>
      </c>
      <c r="C203" s="17" t="str">
        <f>IF(OR($A203="",名簿!$B$26=""),"",EDATE(名簿!$B$26,6+12*6))</f>
        <v/>
      </c>
      <c r="D203" s="21" t="str">
        <f>IF($C203="","",IF(AND(名簿!$G$26&lt;&gt;"",名簿!$F$26=$C203),名簿!$G$26,INDEX(GrantTable,7,IF(OR(N(名簿!$C$26)&gt;=5,N(名簿!$D$26)&gt;=30),1,6-MIN(4,MAX(1,N(名簿!$C$26)))))))</f>
        <v/>
      </c>
      <c r="E203" s="12" t="str">
        <f>IF($C203="","",SUMIFS(取得記録!$E$7:$E$606,取得記録!$B$7:$B$606,$A203,取得記録!$A$7:$A$606,"&gt;="&amp;$C203,取得記録!$A$7:$A$606,"&lt;"&amp;EDATE($C203,12)))</f>
        <v/>
      </c>
      <c r="F203" s="12" t="str">
        <f t="shared" si="22"/>
        <v/>
      </c>
      <c r="G203" s="12" t="str">
        <f t="shared" si="23"/>
        <v/>
      </c>
      <c r="H203" s="12" t="str">
        <f>IF($C203="","",SUMIFS(取得記録!$E$7:$E$606,取得記録!$B$7:$B$606,$A203,取得記録!$A$7:$A$606,"&gt;="&amp;$C203,取得記録!$A$7:$A$606,"&lt;"&amp;EDATE($C203,12),取得記録!$C$7:$C$606,"&lt;&gt;時間"))</f>
        <v/>
      </c>
      <c r="I203" s="12" t="str">
        <f>IF($C203="","",IF(SUMIFS(取得記録!$E$7:$E$606,取得記録!$B$7:$B$606,$A203,取得記録!$A$7:$A$606,"&gt;="&amp;$C203,取得記録!$A$7:$A$606,"&lt;"&amp;EDATE($C203,12),取得記録!$C$7:$C$606,"時間")&gt;5,"5日超","")&amp;"")</f>
        <v/>
      </c>
      <c r="J203" s="12" t="str">
        <f>IF($C203="","",IF(D203&lt;10,"対象外（10日未満）",IF(H203&gt;=5,"達成",IF(設定!$B$7&gt;=EDATE($C203,12),"未達成","取得中（あと"&amp;(5-H203)&amp;"日）"))))</f>
        <v/>
      </c>
    </row>
    <row r="204" spans="1:10" ht="17.25" x14ac:dyDescent="0.25">
      <c r="A204" s="20" t="str">
        <f>IF(名簿!$A$26="","",名簿!$A$26)</f>
        <v/>
      </c>
      <c r="B204" s="12">
        <v>8</v>
      </c>
      <c r="C204" s="17" t="str">
        <f>IF(OR($A204="",名簿!$B$26=""),"",EDATE(名簿!$B$26,6+12*7))</f>
        <v/>
      </c>
      <c r="D204" s="21" t="str">
        <f>IF($C204="","",IF(AND(名簿!$G$26&lt;&gt;"",名簿!$F$26=$C204),名簿!$G$26,INDEX(GrantTable,7,IF(OR(N(名簿!$C$26)&gt;=5,N(名簿!$D$26)&gt;=30),1,6-MIN(4,MAX(1,N(名簿!$C$26)))))))</f>
        <v/>
      </c>
      <c r="E204" s="12" t="str">
        <f>IF($C204="","",SUMIFS(取得記録!$E$7:$E$606,取得記録!$B$7:$B$606,$A204,取得記録!$A$7:$A$606,"&gt;="&amp;$C204,取得記録!$A$7:$A$606,"&lt;"&amp;EDATE($C204,12)))</f>
        <v/>
      </c>
      <c r="F204" s="12" t="str">
        <f t="shared" si="22"/>
        <v/>
      </c>
      <c r="G204" s="12" t="str">
        <f t="shared" si="23"/>
        <v/>
      </c>
      <c r="H204" s="12" t="str">
        <f>IF($C204="","",SUMIFS(取得記録!$E$7:$E$606,取得記録!$B$7:$B$606,$A204,取得記録!$A$7:$A$606,"&gt;="&amp;$C204,取得記録!$A$7:$A$606,"&lt;"&amp;EDATE($C204,12),取得記録!$C$7:$C$606,"&lt;&gt;時間"))</f>
        <v/>
      </c>
      <c r="I204" s="12" t="str">
        <f>IF($C204="","",IF(SUMIFS(取得記録!$E$7:$E$606,取得記録!$B$7:$B$606,$A204,取得記録!$A$7:$A$606,"&gt;="&amp;$C204,取得記録!$A$7:$A$606,"&lt;"&amp;EDATE($C204,12),取得記録!$C$7:$C$606,"時間")&gt;5,"5日超","")&amp;"")</f>
        <v/>
      </c>
      <c r="J204" s="12" t="str">
        <f>IF($C204="","",IF(D204&lt;10,"対象外（10日未満）",IF(H204&gt;=5,"達成",IF(設定!$B$7&gt;=EDATE($C204,12),"未達成","取得中（あと"&amp;(5-H204)&amp;"日）"))))</f>
        <v/>
      </c>
    </row>
    <row r="205" spans="1:10" ht="17.25" x14ac:dyDescent="0.25">
      <c r="A205" s="20" t="str">
        <f>IF(名簿!$A$26="","",名簿!$A$26)</f>
        <v/>
      </c>
      <c r="B205" s="12">
        <v>9</v>
      </c>
      <c r="C205" s="17" t="str">
        <f>IF(OR($A205="",名簿!$B$26=""),"",EDATE(名簿!$B$26,6+12*8))</f>
        <v/>
      </c>
      <c r="D205" s="21" t="str">
        <f>IF($C205="","",IF(AND(名簿!$G$26&lt;&gt;"",名簿!$F$26=$C205),名簿!$G$26,INDEX(GrantTable,7,IF(OR(N(名簿!$C$26)&gt;=5,N(名簿!$D$26)&gt;=30),1,6-MIN(4,MAX(1,N(名簿!$C$26)))))))</f>
        <v/>
      </c>
      <c r="E205" s="12" t="str">
        <f>IF($C205="","",SUMIFS(取得記録!$E$7:$E$606,取得記録!$B$7:$B$606,$A205,取得記録!$A$7:$A$606,"&gt;="&amp;$C205,取得記録!$A$7:$A$606,"&lt;"&amp;EDATE($C205,12)))</f>
        <v/>
      </c>
      <c r="F205" s="12" t="str">
        <f t="shared" si="22"/>
        <v/>
      </c>
      <c r="G205" s="12" t="str">
        <f t="shared" si="23"/>
        <v/>
      </c>
      <c r="H205" s="12" t="str">
        <f>IF($C205="","",SUMIFS(取得記録!$E$7:$E$606,取得記録!$B$7:$B$606,$A205,取得記録!$A$7:$A$606,"&gt;="&amp;$C205,取得記録!$A$7:$A$606,"&lt;"&amp;EDATE($C205,12),取得記録!$C$7:$C$606,"&lt;&gt;時間"))</f>
        <v/>
      </c>
      <c r="I205" s="12" t="str">
        <f>IF($C205="","",IF(SUMIFS(取得記録!$E$7:$E$606,取得記録!$B$7:$B$606,$A205,取得記録!$A$7:$A$606,"&gt;="&amp;$C205,取得記録!$A$7:$A$606,"&lt;"&amp;EDATE($C205,12),取得記録!$C$7:$C$606,"時間")&gt;5,"5日超","")&amp;"")</f>
        <v/>
      </c>
      <c r="J205" s="12" t="str">
        <f>IF($C205="","",IF(D205&lt;10,"対象外（10日未満）",IF(H205&gt;=5,"達成",IF(設定!$B$7&gt;=EDATE($C205,12),"未達成","取得中（あと"&amp;(5-H205)&amp;"日）"))))</f>
        <v/>
      </c>
    </row>
    <row r="206" spans="1:10" ht="17.25" x14ac:dyDescent="0.25">
      <c r="A206" s="20" t="str">
        <f>IF(名簿!$A$26="","",名簿!$A$26)</f>
        <v/>
      </c>
      <c r="B206" s="12">
        <v>10</v>
      </c>
      <c r="C206" s="17" t="str">
        <f>IF(OR($A206="",名簿!$B$26=""),"",EDATE(名簿!$B$26,6+12*9))</f>
        <v/>
      </c>
      <c r="D206" s="21" t="str">
        <f>IF($C206="","",IF(AND(名簿!$G$26&lt;&gt;"",名簿!$F$26=$C206),名簿!$G$26,INDEX(GrantTable,7,IF(OR(N(名簿!$C$26)&gt;=5,N(名簿!$D$26)&gt;=30),1,6-MIN(4,MAX(1,N(名簿!$C$26)))))))</f>
        <v/>
      </c>
      <c r="E206" s="12" t="str">
        <f>IF($C206="","",SUMIFS(取得記録!$E$7:$E$606,取得記録!$B$7:$B$606,$A206,取得記録!$A$7:$A$606,"&gt;="&amp;$C206,取得記録!$A$7:$A$606,"&lt;"&amp;EDATE($C206,12)))</f>
        <v/>
      </c>
      <c r="F206" s="12" t="str">
        <f t="shared" si="22"/>
        <v/>
      </c>
      <c r="G206" s="12" t="str">
        <f t="shared" si="23"/>
        <v/>
      </c>
      <c r="H206" s="12" t="str">
        <f>IF($C206="","",SUMIFS(取得記録!$E$7:$E$606,取得記録!$B$7:$B$606,$A206,取得記録!$A$7:$A$606,"&gt;="&amp;$C206,取得記録!$A$7:$A$606,"&lt;"&amp;EDATE($C206,12),取得記録!$C$7:$C$606,"&lt;&gt;時間"))</f>
        <v/>
      </c>
      <c r="I206" s="12" t="str">
        <f>IF($C206="","",IF(SUMIFS(取得記録!$E$7:$E$606,取得記録!$B$7:$B$606,$A206,取得記録!$A$7:$A$606,"&gt;="&amp;$C206,取得記録!$A$7:$A$606,"&lt;"&amp;EDATE($C206,12),取得記録!$C$7:$C$606,"時間")&gt;5,"5日超","")&amp;"")</f>
        <v/>
      </c>
      <c r="J206" s="12" t="str">
        <f>IF($C206="","",IF(D206&lt;10,"対象外（10日未満）",IF(H206&gt;=5,"達成",IF(設定!$B$7&gt;=EDATE($C206,12),"未達成","取得中（あと"&amp;(5-H206)&amp;"日）"))))</f>
        <v/>
      </c>
    </row>
    <row r="207" spans="1:10" ht="17.25" x14ac:dyDescent="0.25">
      <c r="A207" s="20" t="str">
        <f>IF(名簿!$A$27="","",名簿!$A$27)</f>
        <v/>
      </c>
      <c r="B207" s="12">
        <v>1</v>
      </c>
      <c r="C207" s="17" t="str">
        <f>IF(OR($A207="",名簿!$B$27=""),"",EDATE(名簿!$B$27,6+12*0))</f>
        <v/>
      </c>
      <c r="D207" s="21" t="str">
        <f>IF($C207="","",IF(AND(名簿!$G$27&lt;&gt;"",名簿!$F$27=$C207),名簿!$G$27,INDEX(GrantTable,1,IF(OR(N(名簿!$C$27)&gt;=5,N(名簿!$D$27)&gt;=30),1,6-MIN(4,MAX(1,N(名簿!$C$27)))))))</f>
        <v/>
      </c>
      <c r="E207" s="12" t="str">
        <f>IF($C207="","",SUMIFS(取得記録!$E$7:$E$606,取得記録!$B$7:$B$606,$A207,取得記録!$A$7:$A$606,"&gt;="&amp;$C207,取得記録!$A$7:$A$606,"&lt;"&amp;EDATE($C207,12)))</f>
        <v/>
      </c>
      <c r="F207" s="12" t="str">
        <f>IF($C207="","",0)</f>
        <v/>
      </c>
      <c r="G207" s="12" t="str">
        <f t="shared" si="23"/>
        <v/>
      </c>
      <c r="H207" s="12" t="str">
        <f>IF($C207="","",SUMIFS(取得記録!$E$7:$E$606,取得記録!$B$7:$B$606,$A207,取得記録!$A$7:$A$606,"&gt;="&amp;$C207,取得記録!$A$7:$A$606,"&lt;"&amp;EDATE($C207,12),取得記録!$C$7:$C$606,"&lt;&gt;時間"))</f>
        <v/>
      </c>
      <c r="I207" s="12" t="str">
        <f>IF($C207="","",IF(SUMIFS(取得記録!$E$7:$E$606,取得記録!$B$7:$B$606,$A207,取得記録!$A$7:$A$606,"&gt;="&amp;$C207,取得記録!$A$7:$A$606,"&lt;"&amp;EDATE($C207,12),取得記録!$C$7:$C$606,"時間")&gt;5,"5日超","")&amp;"")</f>
        <v/>
      </c>
      <c r="J207" s="12" t="str">
        <f>IF($C207="","",IF(D207&lt;10,"対象外（10日未満）",IF(H207&gt;=5,"達成",IF(設定!$B$7&gt;=EDATE($C207,12),"未達成","取得中（あと"&amp;(5-H207)&amp;"日）"))))</f>
        <v/>
      </c>
    </row>
    <row r="208" spans="1:10" ht="17.25" x14ac:dyDescent="0.25">
      <c r="A208" s="20" t="str">
        <f>IF(名簿!$A$27="","",名簿!$A$27)</f>
        <v/>
      </c>
      <c r="B208" s="12">
        <v>2</v>
      </c>
      <c r="C208" s="17" t="str">
        <f>IF(OR($A208="",名簿!$B$27=""),"",EDATE(名簿!$B$27,6+12*1))</f>
        <v/>
      </c>
      <c r="D208" s="21" t="str">
        <f>IF($C208="","",IF(AND(名簿!$G$27&lt;&gt;"",名簿!$F$27=$C208),名簿!$G$27,INDEX(GrantTable,2,IF(OR(N(名簿!$C$27)&gt;=5,N(名簿!$D$27)&gt;=30),1,6-MIN(4,MAX(1,N(名簿!$C$27)))))))</f>
        <v/>
      </c>
      <c r="E208" s="12" t="str">
        <f>IF($C208="","",SUMIFS(取得記録!$E$7:$E$606,取得記録!$B$7:$B$606,$A208,取得記録!$A$7:$A$606,"&gt;="&amp;$C208,取得記録!$A$7:$A$606,"&lt;"&amp;EDATE($C208,12)))</f>
        <v/>
      </c>
      <c r="F208" s="12" t="str">
        <f t="shared" ref="F208:F216" si="24">IF($C208="","",N(G207))</f>
        <v/>
      </c>
      <c r="G208" s="12" t="str">
        <f t="shared" si="23"/>
        <v/>
      </c>
      <c r="H208" s="12" t="str">
        <f>IF($C208="","",SUMIFS(取得記録!$E$7:$E$606,取得記録!$B$7:$B$606,$A208,取得記録!$A$7:$A$606,"&gt;="&amp;$C208,取得記録!$A$7:$A$606,"&lt;"&amp;EDATE($C208,12),取得記録!$C$7:$C$606,"&lt;&gt;時間"))</f>
        <v/>
      </c>
      <c r="I208" s="12" t="str">
        <f>IF($C208="","",IF(SUMIFS(取得記録!$E$7:$E$606,取得記録!$B$7:$B$606,$A208,取得記録!$A$7:$A$606,"&gt;="&amp;$C208,取得記録!$A$7:$A$606,"&lt;"&amp;EDATE($C208,12),取得記録!$C$7:$C$606,"時間")&gt;5,"5日超","")&amp;"")</f>
        <v/>
      </c>
      <c r="J208" s="12" t="str">
        <f>IF($C208="","",IF(D208&lt;10,"対象外（10日未満）",IF(H208&gt;=5,"達成",IF(設定!$B$7&gt;=EDATE($C208,12),"未達成","取得中（あと"&amp;(5-H208)&amp;"日）"))))</f>
        <v/>
      </c>
    </row>
    <row r="209" spans="1:10" ht="17.25" x14ac:dyDescent="0.25">
      <c r="A209" s="20" t="str">
        <f>IF(名簿!$A$27="","",名簿!$A$27)</f>
        <v/>
      </c>
      <c r="B209" s="12">
        <v>3</v>
      </c>
      <c r="C209" s="17" t="str">
        <f>IF(OR($A209="",名簿!$B$27=""),"",EDATE(名簿!$B$27,6+12*2))</f>
        <v/>
      </c>
      <c r="D209" s="21" t="str">
        <f>IF($C209="","",IF(AND(名簿!$G$27&lt;&gt;"",名簿!$F$27=$C209),名簿!$G$27,INDEX(GrantTable,3,IF(OR(N(名簿!$C$27)&gt;=5,N(名簿!$D$27)&gt;=30),1,6-MIN(4,MAX(1,N(名簿!$C$27)))))))</f>
        <v/>
      </c>
      <c r="E209" s="12" t="str">
        <f>IF($C209="","",SUMIFS(取得記録!$E$7:$E$606,取得記録!$B$7:$B$606,$A209,取得記録!$A$7:$A$606,"&gt;="&amp;$C209,取得記録!$A$7:$A$606,"&lt;"&amp;EDATE($C209,12)))</f>
        <v/>
      </c>
      <c r="F209" s="12" t="str">
        <f t="shared" si="24"/>
        <v/>
      </c>
      <c r="G209" s="12" t="str">
        <f t="shared" si="23"/>
        <v/>
      </c>
      <c r="H209" s="12" t="str">
        <f>IF($C209="","",SUMIFS(取得記録!$E$7:$E$606,取得記録!$B$7:$B$606,$A209,取得記録!$A$7:$A$606,"&gt;="&amp;$C209,取得記録!$A$7:$A$606,"&lt;"&amp;EDATE($C209,12),取得記録!$C$7:$C$606,"&lt;&gt;時間"))</f>
        <v/>
      </c>
      <c r="I209" s="12" t="str">
        <f>IF($C209="","",IF(SUMIFS(取得記録!$E$7:$E$606,取得記録!$B$7:$B$606,$A209,取得記録!$A$7:$A$606,"&gt;="&amp;$C209,取得記録!$A$7:$A$606,"&lt;"&amp;EDATE($C209,12),取得記録!$C$7:$C$606,"時間")&gt;5,"5日超","")&amp;"")</f>
        <v/>
      </c>
      <c r="J209" s="12" t="str">
        <f>IF($C209="","",IF(D209&lt;10,"対象外（10日未満）",IF(H209&gt;=5,"達成",IF(設定!$B$7&gt;=EDATE($C209,12),"未達成","取得中（あと"&amp;(5-H209)&amp;"日）"))))</f>
        <v/>
      </c>
    </row>
    <row r="210" spans="1:10" ht="17.25" x14ac:dyDescent="0.25">
      <c r="A210" s="20" t="str">
        <f>IF(名簿!$A$27="","",名簿!$A$27)</f>
        <v/>
      </c>
      <c r="B210" s="12">
        <v>4</v>
      </c>
      <c r="C210" s="17" t="str">
        <f>IF(OR($A210="",名簿!$B$27=""),"",EDATE(名簿!$B$27,6+12*3))</f>
        <v/>
      </c>
      <c r="D210" s="21" t="str">
        <f>IF($C210="","",IF(AND(名簿!$G$27&lt;&gt;"",名簿!$F$27=$C210),名簿!$G$27,INDEX(GrantTable,4,IF(OR(N(名簿!$C$27)&gt;=5,N(名簿!$D$27)&gt;=30),1,6-MIN(4,MAX(1,N(名簿!$C$27)))))))</f>
        <v/>
      </c>
      <c r="E210" s="12" t="str">
        <f>IF($C210="","",SUMIFS(取得記録!$E$7:$E$606,取得記録!$B$7:$B$606,$A210,取得記録!$A$7:$A$606,"&gt;="&amp;$C210,取得記録!$A$7:$A$606,"&lt;"&amp;EDATE($C210,12)))</f>
        <v/>
      </c>
      <c r="F210" s="12" t="str">
        <f t="shared" si="24"/>
        <v/>
      </c>
      <c r="G210" s="12" t="str">
        <f t="shared" si="23"/>
        <v/>
      </c>
      <c r="H210" s="12" t="str">
        <f>IF($C210="","",SUMIFS(取得記録!$E$7:$E$606,取得記録!$B$7:$B$606,$A210,取得記録!$A$7:$A$606,"&gt;="&amp;$C210,取得記録!$A$7:$A$606,"&lt;"&amp;EDATE($C210,12),取得記録!$C$7:$C$606,"&lt;&gt;時間"))</f>
        <v/>
      </c>
      <c r="I210" s="12" t="str">
        <f>IF($C210="","",IF(SUMIFS(取得記録!$E$7:$E$606,取得記録!$B$7:$B$606,$A210,取得記録!$A$7:$A$606,"&gt;="&amp;$C210,取得記録!$A$7:$A$606,"&lt;"&amp;EDATE($C210,12),取得記録!$C$7:$C$606,"時間")&gt;5,"5日超","")&amp;"")</f>
        <v/>
      </c>
      <c r="J210" s="12" t="str">
        <f>IF($C210="","",IF(D210&lt;10,"対象外（10日未満）",IF(H210&gt;=5,"達成",IF(設定!$B$7&gt;=EDATE($C210,12),"未達成","取得中（あと"&amp;(5-H210)&amp;"日）"))))</f>
        <v/>
      </c>
    </row>
    <row r="211" spans="1:10" ht="17.25" x14ac:dyDescent="0.25">
      <c r="A211" s="20" t="str">
        <f>IF(名簿!$A$27="","",名簿!$A$27)</f>
        <v/>
      </c>
      <c r="B211" s="12">
        <v>5</v>
      </c>
      <c r="C211" s="17" t="str">
        <f>IF(OR($A211="",名簿!$B$27=""),"",EDATE(名簿!$B$27,6+12*4))</f>
        <v/>
      </c>
      <c r="D211" s="21" t="str">
        <f>IF($C211="","",IF(AND(名簿!$G$27&lt;&gt;"",名簿!$F$27=$C211),名簿!$G$27,INDEX(GrantTable,5,IF(OR(N(名簿!$C$27)&gt;=5,N(名簿!$D$27)&gt;=30),1,6-MIN(4,MAX(1,N(名簿!$C$27)))))))</f>
        <v/>
      </c>
      <c r="E211" s="12" t="str">
        <f>IF($C211="","",SUMIFS(取得記録!$E$7:$E$606,取得記録!$B$7:$B$606,$A211,取得記録!$A$7:$A$606,"&gt;="&amp;$C211,取得記録!$A$7:$A$606,"&lt;"&amp;EDATE($C211,12)))</f>
        <v/>
      </c>
      <c r="F211" s="12" t="str">
        <f t="shared" si="24"/>
        <v/>
      </c>
      <c r="G211" s="12" t="str">
        <f t="shared" si="23"/>
        <v/>
      </c>
      <c r="H211" s="12" t="str">
        <f>IF($C211="","",SUMIFS(取得記録!$E$7:$E$606,取得記録!$B$7:$B$606,$A211,取得記録!$A$7:$A$606,"&gt;="&amp;$C211,取得記録!$A$7:$A$606,"&lt;"&amp;EDATE($C211,12),取得記録!$C$7:$C$606,"&lt;&gt;時間"))</f>
        <v/>
      </c>
      <c r="I211" s="12" t="str">
        <f>IF($C211="","",IF(SUMIFS(取得記録!$E$7:$E$606,取得記録!$B$7:$B$606,$A211,取得記録!$A$7:$A$606,"&gt;="&amp;$C211,取得記録!$A$7:$A$606,"&lt;"&amp;EDATE($C211,12),取得記録!$C$7:$C$606,"時間")&gt;5,"5日超","")&amp;"")</f>
        <v/>
      </c>
      <c r="J211" s="12" t="str">
        <f>IF($C211="","",IF(D211&lt;10,"対象外（10日未満）",IF(H211&gt;=5,"達成",IF(設定!$B$7&gt;=EDATE($C211,12),"未達成","取得中（あと"&amp;(5-H211)&amp;"日）"))))</f>
        <v/>
      </c>
    </row>
    <row r="212" spans="1:10" ht="17.25" x14ac:dyDescent="0.25">
      <c r="A212" s="20" t="str">
        <f>IF(名簿!$A$27="","",名簿!$A$27)</f>
        <v/>
      </c>
      <c r="B212" s="12">
        <v>6</v>
      </c>
      <c r="C212" s="17" t="str">
        <f>IF(OR($A212="",名簿!$B$27=""),"",EDATE(名簿!$B$27,6+12*5))</f>
        <v/>
      </c>
      <c r="D212" s="21" t="str">
        <f>IF($C212="","",IF(AND(名簿!$G$27&lt;&gt;"",名簿!$F$27=$C212),名簿!$G$27,INDEX(GrantTable,6,IF(OR(N(名簿!$C$27)&gt;=5,N(名簿!$D$27)&gt;=30),1,6-MIN(4,MAX(1,N(名簿!$C$27)))))))</f>
        <v/>
      </c>
      <c r="E212" s="12" t="str">
        <f>IF($C212="","",SUMIFS(取得記録!$E$7:$E$606,取得記録!$B$7:$B$606,$A212,取得記録!$A$7:$A$606,"&gt;="&amp;$C212,取得記録!$A$7:$A$606,"&lt;"&amp;EDATE($C212,12)))</f>
        <v/>
      </c>
      <c r="F212" s="12" t="str">
        <f t="shared" si="24"/>
        <v/>
      </c>
      <c r="G212" s="12" t="str">
        <f t="shared" si="23"/>
        <v/>
      </c>
      <c r="H212" s="12" t="str">
        <f>IF($C212="","",SUMIFS(取得記録!$E$7:$E$606,取得記録!$B$7:$B$606,$A212,取得記録!$A$7:$A$606,"&gt;="&amp;$C212,取得記録!$A$7:$A$606,"&lt;"&amp;EDATE($C212,12),取得記録!$C$7:$C$606,"&lt;&gt;時間"))</f>
        <v/>
      </c>
      <c r="I212" s="12" t="str">
        <f>IF($C212="","",IF(SUMIFS(取得記録!$E$7:$E$606,取得記録!$B$7:$B$606,$A212,取得記録!$A$7:$A$606,"&gt;="&amp;$C212,取得記録!$A$7:$A$606,"&lt;"&amp;EDATE($C212,12),取得記録!$C$7:$C$606,"時間")&gt;5,"5日超","")&amp;"")</f>
        <v/>
      </c>
      <c r="J212" s="12" t="str">
        <f>IF($C212="","",IF(D212&lt;10,"対象外（10日未満）",IF(H212&gt;=5,"達成",IF(設定!$B$7&gt;=EDATE($C212,12),"未達成","取得中（あと"&amp;(5-H212)&amp;"日）"))))</f>
        <v/>
      </c>
    </row>
    <row r="213" spans="1:10" ht="17.25" x14ac:dyDescent="0.25">
      <c r="A213" s="20" t="str">
        <f>IF(名簿!$A$27="","",名簿!$A$27)</f>
        <v/>
      </c>
      <c r="B213" s="12">
        <v>7</v>
      </c>
      <c r="C213" s="17" t="str">
        <f>IF(OR($A213="",名簿!$B$27=""),"",EDATE(名簿!$B$27,6+12*6))</f>
        <v/>
      </c>
      <c r="D213" s="21" t="str">
        <f>IF($C213="","",IF(AND(名簿!$G$27&lt;&gt;"",名簿!$F$27=$C213),名簿!$G$27,INDEX(GrantTable,7,IF(OR(N(名簿!$C$27)&gt;=5,N(名簿!$D$27)&gt;=30),1,6-MIN(4,MAX(1,N(名簿!$C$27)))))))</f>
        <v/>
      </c>
      <c r="E213" s="12" t="str">
        <f>IF($C213="","",SUMIFS(取得記録!$E$7:$E$606,取得記録!$B$7:$B$606,$A213,取得記録!$A$7:$A$606,"&gt;="&amp;$C213,取得記録!$A$7:$A$606,"&lt;"&amp;EDATE($C213,12)))</f>
        <v/>
      </c>
      <c r="F213" s="12" t="str">
        <f t="shared" si="24"/>
        <v/>
      </c>
      <c r="G213" s="12" t="str">
        <f t="shared" si="23"/>
        <v/>
      </c>
      <c r="H213" s="12" t="str">
        <f>IF($C213="","",SUMIFS(取得記録!$E$7:$E$606,取得記録!$B$7:$B$606,$A213,取得記録!$A$7:$A$606,"&gt;="&amp;$C213,取得記録!$A$7:$A$606,"&lt;"&amp;EDATE($C213,12),取得記録!$C$7:$C$606,"&lt;&gt;時間"))</f>
        <v/>
      </c>
      <c r="I213" s="12" t="str">
        <f>IF($C213="","",IF(SUMIFS(取得記録!$E$7:$E$606,取得記録!$B$7:$B$606,$A213,取得記録!$A$7:$A$606,"&gt;="&amp;$C213,取得記録!$A$7:$A$606,"&lt;"&amp;EDATE($C213,12),取得記録!$C$7:$C$606,"時間")&gt;5,"5日超","")&amp;"")</f>
        <v/>
      </c>
      <c r="J213" s="12" t="str">
        <f>IF($C213="","",IF(D213&lt;10,"対象外（10日未満）",IF(H213&gt;=5,"達成",IF(設定!$B$7&gt;=EDATE($C213,12),"未達成","取得中（あと"&amp;(5-H213)&amp;"日）"))))</f>
        <v/>
      </c>
    </row>
    <row r="214" spans="1:10" ht="17.25" x14ac:dyDescent="0.25">
      <c r="A214" s="20" t="str">
        <f>IF(名簿!$A$27="","",名簿!$A$27)</f>
        <v/>
      </c>
      <c r="B214" s="12">
        <v>8</v>
      </c>
      <c r="C214" s="17" t="str">
        <f>IF(OR($A214="",名簿!$B$27=""),"",EDATE(名簿!$B$27,6+12*7))</f>
        <v/>
      </c>
      <c r="D214" s="21" t="str">
        <f>IF($C214="","",IF(AND(名簿!$G$27&lt;&gt;"",名簿!$F$27=$C214),名簿!$G$27,INDEX(GrantTable,7,IF(OR(N(名簿!$C$27)&gt;=5,N(名簿!$D$27)&gt;=30),1,6-MIN(4,MAX(1,N(名簿!$C$27)))))))</f>
        <v/>
      </c>
      <c r="E214" s="12" t="str">
        <f>IF($C214="","",SUMIFS(取得記録!$E$7:$E$606,取得記録!$B$7:$B$606,$A214,取得記録!$A$7:$A$606,"&gt;="&amp;$C214,取得記録!$A$7:$A$606,"&lt;"&amp;EDATE($C214,12)))</f>
        <v/>
      </c>
      <c r="F214" s="12" t="str">
        <f t="shared" si="24"/>
        <v/>
      </c>
      <c r="G214" s="12" t="str">
        <f t="shared" si="23"/>
        <v/>
      </c>
      <c r="H214" s="12" t="str">
        <f>IF($C214="","",SUMIFS(取得記録!$E$7:$E$606,取得記録!$B$7:$B$606,$A214,取得記録!$A$7:$A$606,"&gt;="&amp;$C214,取得記録!$A$7:$A$606,"&lt;"&amp;EDATE($C214,12),取得記録!$C$7:$C$606,"&lt;&gt;時間"))</f>
        <v/>
      </c>
      <c r="I214" s="12" t="str">
        <f>IF($C214="","",IF(SUMIFS(取得記録!$E$7:$E$606,取得記録!$B$7:$B$606,$A214,取得記録!$A$7:$A$606,"&gt;="&amp;$C214,取得記録!$A$7:$A$606,"&lt;"&amp;EDATE($C214,12),取得記録!$C$7:$C$606,"時間")&gt;5,"5日超","")&amp;"")</f>
        <v/>
      </c>
      <c r="J214" s="12" t="str">
        <f>IF($C214="","",IF(D214&lt;10,"対象外（10日未満）",IF(H214&gt;=5,"達成",IF(設定!$B$7&gt;=EDATE($C214,12),"未達成","取得中（あと"&amp;(5-H214)&amp;"日）"))))</f>
        <v/>
      </c>
    </row>
    <row r="215" spans="1:10" ht="17.25" x14ac:dyDescent="0.25">
      <c r="A215" s="20" t="str">
        <f>IF(名簿!$A$27="","",名簿!$A$27)</f>
        <v/>
      </c>
      <c r="B215" s="12">
        <v>9</v>
      </c>
      <c r="C215" s="17" t="str">
        <f>IF(OR($A215="",名簿!$B$27=""),"",EDATE(名簿!$B$27,6+12*8))</f>
        <v/>
      </c>
      <c r="D215" s="21" t="str">
        <f>IF($C215="","",IF(AND(名簿!$G$27&lt;&gt;"",名簿!$F$27=$C215),名簿!$G$27,INDEX(GrantTable,7,IF(OR(N(名簿!$C$27)&gt;=5,N(名簿!$D$27)&gt;=30),1,6-MIN(4,MAX(1,N(名簿!$C$27)))))))</f>
        <v/>
      </c>
      <c r="E215" s="12" t="str">
        <f>IF($C215="","",SUMIFS(取得記録!$E$7:$E$606,取得記録!$B$7:$B$606,$A215,取得記録!$A$7:$A$606,"&gt;="&amp;$C215,取得記録!$A$7:$A$606,"&lt;"&amp;EDATE($C215,12)))</f>
        <v/>
      </c>
      <c r="F215" s="12" t="str">
        <f t="shared" si="24"/>
        <v/>
      </c>
      <c r="G215" s="12" t="str">
        <f t="shared" si="23"/>
        <v/>
      </c>
      <c r="H215" s="12" t="str">
        <f>IF($C215="","",SUMIFS(取得記録!$E$7:$E$606,取得記録!$B$7:$B$606,$A215,取得記録!$A$7:$A$606,"&gt;="&amp;$C215,取得記録!$A$7:$A$606,"&lt;"&amp;EDATE($C215,12),取得記録!$C$7:$C$606,"&lt;&gt;時間"))</f>
        <v/>
      </c>
      <c r="I215" s="12" t="str">
        <f>IF($C215="","",IF(SUMIFS(取得記録!$E$7:$E$606,取得記録!$B$7:$B$606,$A215,取得記録!$A$7:$A$606,"&gt;="&amp;$C215,取得記録!$A$7:$A$606,"&lt;"&amp;EDATE($C215,12),取得記録!$C$7:$C$606,"時間")&gt;5,"5日超","")&amp;"")</f>
        <v/>
      </c>
      <c r="J215" s="12" t="str">
        <f>IF($C215="","",IF(D215&lt;10,"対象外（10日未満）",IF(H215&gt;=5,"達成",IF(設定!$B$7&gt;=EDATE($C215,12),"未達成","取得中（あと"&amp;(5-H215)&amp;"日）"))))</f>
        <v/>
      </c>
    </row>
    <row r="216" spans="1:10" ht="17.25" x14ac:dyDescent="0.25">
      <c r="A216" s="20" t="str">
        <f>IF(名簿!$A$27="","",名簿!$A$27)</f>
        <v/>
      </c>
      <c r="B216" s="12">
        <v>10</v>
      </c>
      <c r="C216" s="17" t="str">
        <f>IF(OR($A216="",名簿!$B$27=""),"",EDATE(名簿!$B$27,6+12*9))</f>
        <v/>
      </c>
      <c r="D216" s="21" t="str">
        <f>IF($C216="","",IF(AND(名簿!$G$27&lt;&gt;"",名簿!$F$27=$C216),名簿!$G$27,INDEX(GrantTable,7,IF(OR(N(名簿!$C$27)&gt;=5,N(名簿!$D$27)&gt;=30),1,6-MIN(4,MAX(1,N(名簿!$C$27)))))))</f>
        <v/>
      </c>
      <c r="E216" s="12" t="str">
        <f>IF($C216="","",SUMIFS(取得記録!$E$7:$E$606,取得記録!$B$7:$B$606,$A216,取得記録!$A$7:$A$606,"&gt;="&amp;$C216,取得記録!$A$7:$A$606,"&lt;"&amp;EDATE($C216,12)))</f>
        <v/>
      </c>
      <c r="F216" s="12" t="str">
        <f t="shared" si="24"/>
        <v/>
      </c>
      <c r="G216" s="12" t="str">
        <f t="shared" si="23"/>
        <v/>
      </c>
      <c r="H216" s="12" t="str">
        <f>IF($C216="","",SUMIFS(取得記録!$E$7:$E$606,取得記録!$B$7:$B$606,$A216,取得記録!$A$7:$A$606,"&gt;="&amp;$C216,取得記録!$A$7:$A$606,"&lt;"&amp;EDATE($C216,12),取得記録!$C$7:$C$606,"&lt;&gt;時間"))</f>
        <v/>
      </c>
      <c r="I216" s="12" t="str">
        <f>IF($C216="","",IF(SUMIFS(取得記録!$E$7:$E$606,取得記録!$B$7:$B$606,$A216,取得記録!$A$7:$A$606,"&gt;="&amp;$C216,取得記録!$A$7:$A$606,"&lt;"&amp;EDATE($C216,12),取得記録!$C$7:$C$606,"時間")&gt;5,"5日超","")&amp;"")</f>
        <v/>
      </c>
      <c r="J216" s="12" t="str">
        <f>IF($C216="","",IF(D216&lt;10,"対象外（10日未満）",IF(H216&gt;=5,"達成",IF(設定!$B$7&gt;=EDATE($C216,12),"未達成","取得中（あと"&amp;(5-H216)&amp;"日）"))))</f>
        <v/>
      </c>
    </row>
    <row r="217" spans="1:10" ht="17.25" x14ac:dyDescent="0.25">
      <c r="A217" s="20" t="str">
        <f>IF(名簿!$A$28="","",名簿!$A$28)</f>
        <v/>
      </c>
      <c r="B217" s="12">
        <v>1</v>
      </c>
      <c r="C217" s="17" t="str">
        <f>IF(OR($A217="",名簿!$B$28=""),"",EDATE(名簿!$B$28,6+12*0))</f>
        <v/>
      </c>
      <c r="D217" s="21" t="str">
        <f>IF($C217="","",IF(AND(名簿!$G$28&lt;&gt;"",名簿!$F$28=$C217),名簿!$G$28,INDEX(GrantTable,1,IF(OR(N(名簿!$C$28)&gt;=5,N(名簿!$D$28)&gt;=30),1,6-MIN(4,MAX(1,N(名簿!$C$28)))))))</f>
        <v/>
      </c>
      <c r="E217" s="12" t="str">
        <f>IF($C217="","",SUMIFS(取得記録!$E$7:$E$606,取得記録!$B$7:$B$606,$A217,取得記録!$A$7:$A$606,"&gt;="&amp;$C217,取得記録!$A$7:$A$606,"&lt;"&amp;EDATE($C217,12)))</f>
        <v/>
      </c>
      <c r="F217" s="12" t="str">
        <f>IF($C217="","",0)</f>
        <v/>
      </c>
      <c r="G217" s="12" t="str">
        <f t="shared" si="23"/>
        <v/>
      </c>
      <c r="H217" s="12" t="str">
        <f>IF($C217="","",SUMIFS(取得記録!$E$7:$E$606,取得記録!$B$7:$B$606,$A217,取得記録!$A$7:$A$606,"&gt;="&amp;$C217,取得記録!$A$7:$A$606,"&lt;"&amp;EDATE($C217,12),取得記録!$C$7:$C$606,"&lt;&gt;時間"))</f>
        <v/>
      </c>
      <c r="I217" s="12" t="str">
        <f>IF($C217="","",IF(SUMIFS(取得記録!$E$7:$E$606,取得記録!$B$7:$B$606,$A217,取得記録!$A$7:$A$606,"&gt;="&amp;$C217,取得記録!$A$7:$A$606,"&lt;"&amp;EDATE($C217,12),取得記録!$C$7:$C$606,"時間")&gt;5,"5日超","")&amp;"")</f>
        <v/>
      </c>
      <c r="J217" s="12" t="str">
        <f>IF($C217="","",IF(D217&lt;10,"対象外（10日未満）",IF(H217&gt;=5,"達成",IF(設定!$B$7&gt;=EDATE($C217,12),"未達成","取得中（あと"&amp;(5-H217)&amp;"日）"))))</f>
        <v/>
      </c>
    </row>
    <row r="218" spans="1:10" ht="17.25" x14ac:dyDescent="0.25">
      <c r="A218" s="20" t="str">
        <f>IF(名簿!$A$28="","",名簿!$A$28)</f>
        <v/>
      </c>
      <c r="B218" s="12">
        <v>2</v>
      </c>
      <c r="C218" s="17" t="str">
        <f>IF(OR($A218="",名簿!$B$28=""),"",EDATE(名簿!$B$28,6+12*1))</f>
        <v/>
      </c>
      <c r="D218" s="21" t="str">
        <f>IF($C218="","",IF(AND(名簿!$G$28&lt;&gt;"",名簿!$F$28=$C218),名簿!$G$28,INDEX(GrantTable,2,IF(OR(N(名簿!$C$28)&gt;=5,N(名簿!$D$28)&gt;=30),1,6-MIN(4,MAX(1,N(名簿!$C$28)))))))</f>
        <v/>
      </c>
      <c r="E218" s="12" t="str">
        <f>IF($C218="","",SUMIFS(取得記録!$E$7:$E$606,取得記録!$B$7:$B$606,$A218,取得記録!$A$7:$A$606,"&gt;="&amp;$C218,取得記録!$A$7:$A$606,"&lt;"&amp;EDATE($C218,12)))</f>
        <v/>
      </c>
      <c r="F218" s="12" t="str">
        <f t="shared" ref="F218:F226" si="25">IF($C218="","",N(G217))</f>
        <v/>
      </c>
      <c r="G218" s="12" t="str">
        <f t="shared" si="23"/>
        <v/>
      </c>
      <c r="H218" s="12" t="str">
        <f>IF($C218="","",SUMIFS(取得記録!$E$7:$E$606,取得記録!$B$7:$B$606,$A218,取得記録!$A$7:$A$606,"&gt;="&amp;$C218,取得記録!$A$7:$A$606,"&lt;"&amp;EDATE($C218,12),取得記録!$C$7:$C$606,"&lt;&gt;時間"))</f>
        <v/>
      </c>
      <c r="I218" s="12" t="str">
        <f>IF($C218="","",IF(SUMIFS(取得記録!$E$7:$E$606,取得記録!$B$7:$B$606,$A218,取得記録!$A$7:$A$606,"&gt;="&amp;$C218,取得記録!$A$7:$A$606,"&lt;"&amp;EDATE($C218,12),取得記録!$C$7:$C$606,"時間")&gt;5,"5日超","")&amp;"")</f>
        <v/>
      </c>
      <c r="J218" s="12" t="str">
        <f>IF($C218="","",IF(D218&lt;10,"対象外（10日未満）",IF(H218&gt;=5,"達成",IF(設定!$B$7&gt;=EDATE($C218,12),"未達成","取得中（あと"&amp;(5-H218)&amp;"日）"))))</f>
        <v/>
      </c>
    </row>
    <row r="219" spans="1:10" ht="17.25" x14ac:dyDescent="0.25">
      <c r="A219" s="20" t="str">
        <f>IF(名簿!$A$28="","",名簿!$A$28)</f>
        <v/>
      </c>
      <c r="B219" s="12">
        <v>3</v>
      </c>
      <c r="C219" s="17" t="str">
        <f>IF(OR($A219="",名簿!$B$28=""),"",EDATE(名簿!$B$28,6+12*2))</f>
        <v/>
      </c>
      <c r="D219" s="21" t="str">
        <f>IF($C219="","",IF(AND(名簿!$G$28&lt;&gt;"",名簿!$F$28=$C219),名簿!$G$28,INDEX(GrantTable,3,IF(OR(N(名簿!$C$28)&gt;=5,N(名簿!$D$28)&gt;=30),1,6-MIN(4,MAX(1,N(名簿!$C$28)))))))</f>
        <v/>
      </c>
      <c r="E219" s="12" t="str">
        <f>IF($C219="","",SUMIFS(取得記録!$E$7:$E$606,取得記録!$B$7:$B$606,$A219,取得記録!$A$7:$A$606,"&gt;="&amp;$C219,取得記録!$A$7:$A$606,"&lt;"&amp;EDATE($C219,12)))</f>
        <v/>
      </c>
      <c r="F219" s="12" t="str">
        <f t="shared" si="25"/>
        <v/>
      </c>
      <c r="G219" s="12" t="str">
        <f t="shared" si="23"/>
        <v/>
      </c>
      <c r="H219" s="12" t="str">
        <f>IF($C219="","",SUMIFS(取得記録!$E$7:$E$606,取得記録!$B$7:$B$606,$A219,取得記録!$A$7:$A$606,"&gt;="&amp;$C219,取得記録!$A$7:$A$606,"&lt;"&amp;EDATE($C219,12),取得記録!$C$7:$C$606,"&lt;&gt;時間"))</f>
        <v/>
      </c>
      <c r="I219" s="12" t="str">
        <f>IF($C219="","",IF(SUMIFS(取得記録!$E$7:$E$606,取得記録!$B$7:$B$606,$A219,取得記録!$A$7:$A$606,"&gt;="&amp;$C219,取得記録!$A$7:$A$606,"&lt;"&amp;EDATE($C219,12),取得記録!$C$7:$C$606,"時間")&gt;5,"5日超","")&amp;"")</f>
        <v/>
      </c>
      <c r="J219" s="12" t="str">
        <f>IF($C219="","",IF(D219&lt;10,"対象外（10日未満）",IF(H219&gt;=5,"達成",IF(設定!$B$7&gt;=EDATE($C219,12),"未達成","取得中（あと"&amp;(5-H219)&amp;"日）"))))</f>
        <v/>
      </c>
    </row>
    <row r="220" spans="1:10" ht="17.25" x14ac:dyDescent="0.25">
      <c r="A220" s="20" t="str">
        <f>IF(名簿!$A$28="","",名簿!$A$28)</f>
        <v/>
      </c>
      <c r="B220" s="12">
        <v>4</v>
      </c>
      <c r="C220" s="17" t="str">
        <f>IF(OR($A220="",名簿!$B$28=""),"",EDATE(名簿!$B$28,6+12*3))</f>
        <v/>
      </c>
      <c r="D220" s="21" t="str">
        <f>IF($C220="","",IF(AND(名簿!$G$28&lt;&gt;"",名簿!$F$28=$C220),名簿!$G$28,INDEX(GrantTable,4,IF(OR(N(名簿!$C$28)&gt;=5,N(名簿!$D$28)&gt;=30),1,6-MIN(4,MAX(1,N(名簿!$C$28)))))))</f>
        <v/>
      </c>
      <c r="E220" s="12" t="str">
        <f>IF($C220="","",SUMIFS(取得記録!$E$7:$E$606,取得記録!$B$7:$B$606,$A220,取得記録!$A$7:$A$606,"&gt;="&amp;$C220,取得記録!$A$7:$A$606,"&lt;"&amp;EDATE($C220,12)))</f>
        <v/>
      </c>
      <c r="F220" s="12" t="str">
        <f t="shared" si="25"/>
        <v/>
      </c>
      <c r="G220" s="12" t="str">
        <f t="shared" si="23"/>
        <v/>
      </c>
      <c r="H220" s="12" t="str">
        <f>IF($C220="","",SUMIFS(取得記録!$E$7:$E$606,取得記録!$B$7:$B$606,$A220,取得記録!$A$7:$A$606,"&gt;="&amp;$C220,取得記録!$A$7:$A$606,"&lt;"&amp;EDATE($C220,12),取得記録!$C$7:$C$606,"&lt;&gt;時間"))</f>
        <v/>
      </c>
      <c r="I220" s="12" t="str">
        <f>IF($C220="","",IF(SUMIFS(取得記録!$E$7:$E$606,取得記録!$B$7:$B$606,$A220,取得記録!$A$7:$A$606,"&gt;="&amp;$C220,取得記録!$A$7:$A$606,"&lt;"&amp;EDATE($C220,12),取得記録!$C$7:$C$606,"時間")&gt;5,"5日超","")&amp;"")</f>
        <v/>
      </c>
      <c r="J220" s="12" t="str">
        <f>IF($C220="","",IF(D220&lt;10,"対象外（10日未満）",IF(H220&gt;=5,"達成",IF(設定!$B$7&gt;=EDATE($C220,12),"未達成","取得中（あと"&amp;(5-H220)&amp;"日）"))))</f>
        <v/>
      </c>
    </row>
    <row r="221" spans="1:10" ht="17.25" x14ac:dyDescent="0.25">
      <c r="A221" s="20" t="str">
        <f>IF(名簿!$A$28="","",名簿!$A$28)</f>
        <v/>
      </c>
      <c r="B221" s="12">
        <v>5</v>
      </c>
      <c r="C221" s="17" t="str">
        <f>IF(OR($A221="",名簿!$B$28=""),"",EDATE(名簿!$B$28,6+12*4))</f>
        <v/>
      </c>
      <c r="D221" s="21" t="str">
        <f>IF($C221="","",IF(AND(名簿!$G$28&lt;&gt;"",名簿!$F$28=$C221),名簿!$G$28,INDEX(GrantTable,5,IF(OR(N(名簿!$C$28)&gt;=5,N(名簿!$D$28)&gt;=30),1,6-MIN(4,MAX(1,N(名簿!$C$28)))))))</f>
        <v/>
      </c>
      <c r="E221" s="12" t="str">
        <f>IF($C221="","",SUMIFS(取得記録!$E$7:$E$606,取得記録!$B$7:$B$606,$A221,取得記録!$A$7:$A$606,"&gt;="&amp;$C221,取得記録!$A$7:$A$606,"&lt;"&amp;EDATE($C221,12)))</f>
        <v/>
      </c>
      <c r="F221" s="12" t="str">
        <f t="shared" si="25"/>
        <v/>
      </c>
      <c r="G221" s="12" t="str">
        <f t="shared" si="23"/>
        <v/>
      </c>
      <c r="H221" s="12" t="str">
        <f>IF($C221="","",SUMIFS(取得記録!$E$7:$E$606,取得記録!$B$7:$B$606,$A221,取得記録!$A$7:$A$606,"&gt;="&amp;$C221,取得記録!$A$7:$A$606,"&lt;"&amp;EDATE($C221,12),取得記録!$C$7:$C$606,"&lt;&gt;時間"))</f>
        <v/>
      </c>
      <c r="I221" s="12" t="str">
        <f>IF($C221="","",IF(SUMIFS(取得記録!$E$7:$E$606,取得記録!$B$7:$B$606,$A221,取得記録!$A$7:$A$606,"&gt;="&amp;$C221,取得記録!$A$7:$A$606,"&lt;"&amp;EDATE($C221,12),取得記録!$C$7:$C$606,"時間")&gt;5,"5日超","")&amp;"")</f>
        <v/>
      </c>
      <c r="J221" s="12" t="str">
        <f>IF($C221="","",IF(D221&lt;10,"対象外（10日未満）",IF(H221&gt;=5,"達成",IF(設定!$B$7&gt;=EDATE($C221,12),"未達成","取得中（あと"&amp;(5-H221)&amp;"日）"))))</f>
        <v/>
      </c>
    </row>
    <row r="222" spans="1:10" ht="17.25" x14ac:dyDescent="0.25">
      <c r="A222" s="20" t="str">
        <f>IF(名簿!$A$28="","",名簿!$A$28)</f>
        <v/>
      </c>
      <c r="B222" s="12">
        <v>6</v>
      </c>
      <c r="C222" s="17" t="str">
        <f>IF(OR($A222="",名簿!$B$28=""),"",EDATE(名簿!$B$28,6+12*5))</f>
        <v/>
      </c>
      <c r="D222" s="21" t="str">
        <f>IF($C222="","",IF(AND(名簿!$G$28&lt;&gt;"",名簿!$F$28=$C222),名簿!$G$28,INDEX(GrantTable,6,IF(OR(N(名簿!$C$28)&gt;=5,N(名簿!$D$28)&gt;=30),1,6-MIN(4,MAX(1,N(名簿!$C$28)))))))</f>
        <v/>
      </c>
      <c r="E222" s="12" t="str">
        <f>IF($C222="","",SUMIFS(取得記録!$E$7:$E$606,取得記録!$B$7:$B$606,$A222,取得記録!$A$7:$A$606,"&gt;="&amp;$C222,取得記録!$A$7:$A$606,"&lt;"&amp;EDATE($C222,12)))</f>
        <v/>
      </c>
      <c r="F222" s="12" t="str">
        <f t="shared" si="25"/>
        <v/>
      </c>
      <c r="G222" s="12" t="str">
        <f t="shared" si="23"/>
        <v/>
      </c>
      <c r="H222" s="12" t="str">
        <f>IF($C222="","",SUMIFS(取得記録!$E$7:$E$606,取得記録!$B$7:$B$606,$A222,取得記録!$A$7:$A$606,"&gt;="&amp;$C222,取得記録!$A$7:$A$606,"&lt;"&amp;EDATE($C222,12),取得記録!$C$7:$C$606,"&lt;&gt;時間"))</f>
        <v/>
      </c>
      <c r="I222" s="12" t="str">
        <f>IF($C222="","",IF(SUMIFS(取得記録!$E$7:$E$606,取得記録!$B$7:$B$606,$A222,取得記録!$A$7:$A$606,"&gt;="&amp;$C222,取得記録!$A$7:$A$606,"&lt;"&amp;EDATE($C222,12),取得記録!$C$7:$C$606,"時間")&gt;5,"5日超","")&amp;"")</f>
        <v/>
      </c>
      <c r="J222" s="12" t="str">
        <f>IF($C222="","",IF(D222&lt;10,"対象外（10日未満）",IF(H222&gt;=5,"達成",IF(設定!$B$7&gt;=EDATE($C222,12),"未達成","取得中（あと"&amp;(5-H222)&amp;"日）"))))</f>
        <v/>
      </c>
    </row>
    <row r="223" spans="1:10" ht="17.25" x14ac:dyDescent="0.25">
      <c r="A223" s="20" t="str">
        <f>IF(名簿!$A$28="","",名簿!$A$28)</f>
        <v/>
      </c>
      <c r="B223" s="12">
        <v>7</v>
      </c>
      <c r="C223" s="17" t="str">
        <f>IF(OR($A223="",名簿!$B$28=""),"",EDATE(名簿!$B$28,6+12*6))</f>
        <v/>
      </c>
      <c r="D223" s="21" t="str">
        <f>IF($C223="","",IF(AND(名簿!$G$28&lt;&gt;"",名簿!$F$28=$C223),名簿!$G$28,INDEX(GrantTable,7,IF(OR(N(名簿!$C$28)&gt;=5,N(名簿!$D$28)&gt;=30),1,6-MIN(4,MAX(1,N(名簿!$C$28)))))))</f>
        <v/>
      </c>
      <c r="E223" s="12" t="str">
        <f>IF($C223="","",SUMIFS(取得記録!$E$7:$E$606,取得記録!$B$7:$B$606,$A223,取得記録!$A$7:$A$606,"&gt;="&amp;$C223,取得記録!$A$7:$A$606,"&lt;"&amp;EDATE($C223,12)))</f>
        <v/>
      </c>
      <c r="F223" s="12" t="str">
        <f t="shared" si="25"/>
        <v/>
      </c>
      <c r="G223" s="12" t="str">
        <f t="shared" si="23"/>
        <v/>
      </c>
      <c r="H223" s="12" t="str">
        <f>IF($C223="","",SUMIFS(取得記録!$E$7:$E$606,取得記録!$B$7:$B$606,$A223,取得記録!$A$7:$A$606,"&gt;="&amp;$C223,取得記録!$A$7:$A$606,"&lt;"&amp;EDATE($C223,12),取得記録!$C$7:$C$606,"&lt;&gt;時間"))</f>
        <v/>
      </c>
      <c r="I223" s="12" t="str">
        <f>IF($C223="","",IF(SUMIFS(取得記録!$E$7:$E$606,取得記録!$B$7:$B$606,$A223,取得記録!$A$7:$A$606,"&gt;="&amp;$C223,取得記録!$A$7:$A$606,"&lt;"&amp;EDATE($C223,12),取得記録!$C$7:$C$606,"時間")&gt;5,"5日超","")&amp;"")</f>
        <v/>
      </c>
      <c r="J223" s="12" t="str">
        <f>IF($C223="","",IF(D223&lt;10,"対象外（10日未満）",IF(H223&gt;=5,"達成",IF(設定!$B$7&gt;=EDATE($C223,12),"未達成","取得中（あと"&amp;(5-H223)&amp;"日）"))))</f>
        <v/>
      </c>
    </row>
    <row r="224" spans="1:10" ht="17.25" x14ac:dyDescent="0.25">
      <c r="A224" s="20" t="str">
        <f>IF(名簿!$A$28="","",名簿!$A$28)</f>
        <v/>
      </c>
      <c r="B224" s="12">
        <v>8</v>
      </c>
      <c r="C224" s="17" t="str">
        <f>IF(OR($A224="",名簿!$B$28=""),"",EDATE(名簿!$B$28,6+12*7))</f>
        <v/>
      </c>
      <c r="D224" s="21" t="str">
        <f>IF($C224="","",IF(AND(名簿!$G$28&lt;&gt;"",名簿!$F$28=$C224),名簿!$G$28,INDEX(GrantTable,7,IF(OR(N(名簿!$C$28)&gt;=5,N(名簿!$D$28)&gt;=30),1,6-MIN(4,MAX(1,N(名簿!$C$28)))))))</f>
        <v/>
      </c>
      <c r="E224" s="12" t="str">
        <f>IF($C224="","",SUMIFS(取得記録!$E$7:$E$606,取得記録!$B$7:$B$606,$A224,取得記録!$A$7:$A$606,"&gt;="&amp;$C224,取得記録!$A$7:$A$606,"&lt;"&amp;EDATE($C224,12)))</f>
        <v/>
      </c>
      <c r="F224" s="12" t="str">
        <f t="shared" si="25"/>
        <v/>
      </c>
      <c r="G224" s="12" t="str">
        <f t="shared" si="23"/>
        <v/>
      </c>
      <c r="H224" s="12" t="str">
        <f>IF($C224="","",SUMIFS(取得記録!$E$7:$E$606,取得記録!$B$7:$B$606,$A224,取得記録!$A$7:$A$606,"&gt;="&amp;$C224,取得記録!$A$7:$A$606,"&lt;"&amp;EDATE($C224,12),取得記録!$C$7:$C$606,"&lt;&gt;時間"))</f>
        <v/>
      </c>
      <c r="I224" s="12" t="str">
        <f>IF($C224="","",IF(SUMIFS(取得記録!$E$7:$E$606,取得記録!$B$7:$B$606,$A224,取得記録!$A$7:$A$606,"&gt;="&amp;$C224,取得記録!$A$7:$A$606,"&lt;"&amp;EDATE($C224,12),取得記録!$C$7:$C$606,"時間")&gt;5,"5日超","")&amp;"")</f>
        <v/>
      </c>
      <c r="J224" s="12" t="str">
        <f>IF($C224="","",IF(D224&lt;10,"対象外（10日未満）",IF(H224&gt;=5,"達成",IF(設定!$B$7&gt;=EDATE($C224,12),"未達成","取得中（あと"&amp;(5-H224)&amp;"日）"))))</f>
        <v/>
      </c>
    </row>
    <row r="225" spans="1:10" ht="17.25" x14ac:dyDescent="0.25">
      <c r="A225" s="20" t="str">
        <f>IF(名簿!$A$28="","",名簿!$A$28)</f>
        <v/>
      </c>
      <c r="B225" s="12">
        <v>9</v>
      </c>
      <c r="C225" s="17" t="str">
        <f>IF(OR($A225="",名簿!$B$28=""),"",EDATE(名簿!$B$28,6+12*8))</f>
        <v/>
      </c>
      <c r="D225" s="21" t="str">
        <f>IF($C225="","",IF(AND(名簿!$G$28&lt;&gt;"",名簿!$F$28=$C225),名簿!$G$28,INDEX(GrantTable,7,IF(OR(N(名簿!$C$28)&gt;=5,N(名簿!$D$28)&gt;=30),1,6-MIN(4,MAX(1,N(名簿!$C$28)))))))</f>
        <v/>
      </c>
      <c r="E225" s="12" t="str">
        <f>IF($C225="","",SUMIFS(取得記録!$E$7:$E$606,取得記録!$B$7:$B$606,$A225,取得記録!$A$7:$A$606,"&gt;="&amp;$C225,取得記録!$A$7:$A$606,"&lt;"&amp;EDATE($C225,12)))</f>
        <v/>
      </c>
      <c r="F225" s="12" t="str">
        <f t="shared" si="25"/>
        <v/>
      </c>
      <c r="G225" s="12" t="str">
        <f t="shared" si="23"/>
        <v/>
      </c>
      <c r="H225" s="12" t="str">
        <f>IF($C225="","",SUMIFS(取得記録!$E$7:$E$606,取得記録!$B$7:$B$606,$A225,取得記録!$A$7:$A$606,"&gt;="&amp;$C225,取得記録!$A$7:$A$606,"&lt;"&amp;EDATE($C225,12),取得記録!$C$7:$C$606,"&lt;&gt;時間"))</f>
        <v/>
      </c>
      <c r="I225" s="12" t="str">
        <f>IF($C225="","",IF(SUMIFS(取得記録!$E$7:$E$606,取得記録!$B$7:$B$606,$A225,取得記録!$A$7:$A$606,"&gt;="&amp;$C225,取得記録!$A$7:$A$606,"&lt;"&amp;EDATE($C225,12),取得記録!$C$7:$C$606,"時間")&gt;5,"5日超","")&amp;"")</f>
        <v/>
      </c>
      <c r="J225" s="12" t="str">
        <f>IF($C225="","",IF(D225&lt;10,"対象外（10日未満）",IF(H225&gt;=5,"達成",IF(設定!$B$7&gt;=EDATE($C225,12),"未達成","取得中（あと"&amp;(5-H225)&amp;"日）"))))</f>
        <v/>
      </c>
    </row>
    <row r="226" spans="1:10" ht="17.25" x14ac:dyDescent="0.25">
      <c r="A226" s="20" t="str">
        <f>IF(名簿!$A$28="","",名簿!$A$28)</f>
        <v/>
      </c>
      <c r="B226" s="12">
        <v>10</v>
      </c>
      <c r="C226" s="17" t="str">
        <f>IF(OR($A226="",名簿!$B$28=""),"",EDATE(名簿!$B$28,6+12*9))</f>
        <v/>
      </c>
      <c r="D226" s="21" t="str">
        <f>IF($C226="","",IF(AND(名簿!$G$28&lt;&gt;"",名簿!$F$28=$C226),名簿!$G$28,INDEX(GrantTable,7,IF(OR(N(名簿!$C$28)&gt;=5,N(名簿!$D$28)&gt;=30),1,6-MIN(4,MAX(1,N(名簿!$C$28)))))))</f>
        <v/>
      </c>
      <c r="E226" s="12" t="str">
        <f>IF($C226="","",SUMIFS(取得記録!$E$7:$E$606,取得記録!$B$7:$B$606,$A226,取得記録!$A$7:$A$606,"&gt;="&amp;$C226,取得記録!$A$7:$A$606,"&lt;"&amp;EDATE($C226,12)))</f>
        <v/>
      </c>
      <c r="F226" s="12" t="str">
        <f t="shared" si="25"/>
        <v/>
      </c>
      <c r="G226" s="12" t="str">
        <f t="shared" si="23"/>
        <v/>
      </c>
      <c r="H226" s="12" t="str">
        <f>IF($C226="","",SUMIFS(取得記録!$E$7:$E$606,取得記録!$B$7:$B$606,$A226,取得記録!$A$7:$A$606,"&gt;="&amp;$C226,取得記録!$A$7:$A$606,"&lt;"&amp;EDATE($C226,12),取得記録!$C$7:$C$606,"&lt;&gt;時間"))</f>
        <v/>
      </c>
      <c r="I226" s="12" t="str">
        <f>IF($C226="","",IF(SUMIFS(取得記録!$E$7:$E$606,取得記録!$B$7:$B$606,$A226,取得記録!$A$7:$A$606,"&gt;="&amp;$C226,取得記録!$A$7:$A$606,"&lt;"&amp;EDATE($C226,12),取得記録!$C$7:$C$606,"時間")&gt;5,"5日超","")&amp;"")</f>
        <v/>
      </c>
      <c r="J226" s="12" t="str">
        <f>IF($C226="","",IF(D226&lt;10,"対象外（10日未満）",IF(H226&gt;=5,"達成",IF(設定!$B$7&gt;=EDATE($C226,12),"未達成","取得中（あと"&amp;(5-H226)&amp;"日）"))))</f>
        <v/>
      </c>
    </row>
    <row r="227" spans="1:10" ht="17.25" x14ac:dyDescent="0.25">
      <c r="A227" s="20" t="str">
        <f>IF(名簿!$A$29="","",名簿!$A$29)</f>
        <v/>
      </c>
      <c r="B227" s="12">
        <v>1</v>
      </c>
      <c r="C227" s="17" t="str">
        <f>IF(OR($A227="",名簿!$B$29=""),"",EDATE(名簿!$B$29,6+12*0))</f>
        <v/>
      </c>
      <c r="D227" s="21" t="str">
        <f>IF($C227="","",IF(AND(名簿!$G$29&lt;&gt;"",名簿!$F$29=$C227),名簿!$G$29,INDEX(GrantTable,1,IF(OR(N(名簿!$C$29)&gt;=5,N(名簿!$D$29)&gt;=30),1,6-MIN(4,MAX(1,N(名簿!$C$29)))))))</f>
        <v/>
      </c>
      <c r="E227" s="12" t="str">
        <f>IF($C227="","",SUMIFS(取得記録!$E$7:$E$606,取得記録!$B$7:$B$606,$A227,取得記録!$A$7:$A$606,"&gt;="&amp;$C227,取得記録!$A$7:$A$606,"&lt;"&amp;EDATE($C227,12)))</f>
        <v/>
      </c>
      <c r="F227" s="12" t="str">
        <f>IF($C227="","",0)</f>
        <v/>
      </c>
      <c r="G227" s="12" t="str">
        <f t="shared" si="23"/>
        <v/>
      </c>
      <c r="H227" s="12" t="str">
        <f>IF($C227="","",SUMIFS(取得記録!$E$7:$E$606,取得記録!$B$7:$B$606,$A227,取得記録!$A$7:$A$606,"&gt;="&amp;$C227,取得記録!$A$7:$A$606,"&lt;"&amp;EDATE($C227,12),取得記録!$C$7:$C$606,"&lt;&gt;時間"))</f>
        <v/>
      </c>
      <c r="I227" s="12" t="str">
        <f>IF($C227="","",IF(SUMIFS(取得記録!$E$7:$E$606,取得記録!$B$7:$B$606,$A227,取得記録!$A$7:$A$606,"&gt;="&amp;$C227,取得記録!$A$7:$A$606,"&lt;"&amp;EDATE($C227,12),取得記録!$C$7:$C$606,"時間")&gt;5,"5日超","")&amp;"")</f>
        <v/>
      </c>
      <c r="J227" s="12" t="str">
        <f>IF($C227="","",IF(D227&lt;10,"対象外（10日未満）",IF(H227&gt;=5,"達成",IF(設定!$B$7&gt;=EDATE($C227,12),"未達成","取得中（あと"&amp;(5-H227)&amp;"日）"))))</f>
        <v/>
      </c>
    </row>
    <row r="228" spans="1:10" ht="17.25" x14ac:dyDescent="0.25">
      <c r="A228" s="20" t="str">
        <f>IF(名簿!$A$29="","",名簿!$A$29)</f>
        <v/>
      </c>
      <c r="B228" s="12">
        <v>2</v>
      </c>
      <c r="C228" s="17" t="str">
        <f>IF(OR($A228="",名簿!$B$29=""),"",EDATE(名簿!$B$29,6+12*1))</f>
        <v/>
      </c>
      <c r="D228" s="21" t="str">
        <f>IF($C228="","",IF(AND(名簿!$G$29&lt;&gt;"",名簿!$F$29=$C228),名簿!$G$29,INDEX(GrantTable,2,IF(OR(N(名簿!$C$29)&gt;=5,N(名簿!$D$29)&gt;=30),1,6-MIN(4,MAX(1,N(名簿!$C$29)))))))</f>
        <v/>
      </c>
      <c r="E228" s="12" t="str">
        <f>IF($C228="","",SUMIFS(取得記録!$E$7:$E$606,取得記録!$B$7:$B$606,$A228,取得記録!$A$7:$A$606,"&gt;="&amp;$C228,取得記録!$A$7:$A$606,"&lt;"&amp;EDATE($C228,12)))</f>
        <v/>
      </c>
      <c r="F228" s="12" t="str">
        <f t="shared" ref="F228:F236" si="26">IF($C228="","",N(G227))</f>
        <v/>
      </c>
      <c r="G228" s="12" t="str">
        <f t="shared" si="23"/>
        <v/>
      </c>
      <c r="H228" s="12" t="str">
        <f>IF($C228="","",SUMIFS(取得記録!$E$7:$E$606,取得記録!$B$7:$B$606,$A228,取得記録!$A$7:$A$606,"&gt;="&amp;$C228,取得記録!$A$7:$A$606,"&lt;"&amp;EDATE($C228,12),取得記録!$C$7:$C$606,"&lt;&gt;時間"))</f>
        <v/>
      </c>
      <c r="I228" s="12" t="str">
        <f>IF($C228="","",IF(SUMIFS(取得記録!$E$7:$E$606,取得記録!$B$7:$B$606,$A228,取得記録!$A$7:$A$606,"&gt;="&amp;$C228,取得記録!$A$7:$A$606,"&lt;"&amp;EDATE($C228,12),取得記録!$C$7:$C$606,"時間")&gt;5,"5日超","")&amp;"")</f>
        <v/>
      </c>
      <c r="J228" s="12" t="str">
        <f>IF($C228="","",IF(D228&lt;10,"対象外（10日未満）",IF(H228&gt;=5,"達成",IF(設定!$B$7&gt;=EDATE($C228,12),"未達成","取得中（あと"&amp;(5-H228)&amp;"日）"))))</f>
        <v/>
      </c>
    </row>
    <row r="229" spans="1:10" ht="17.25" x14ac:dyDescent="0.25">
      <c r="A229" s="20" t="str">
        <f>IF(名簿!$A$29="","",名簿!$A$29)</f>
        <v/>
      </c>
      <c r="B229" s="12">
        <v>3</v>
      </c>
      <c r="C229" s="17" t="str">
        <f>IF(OR($A229="",名簿!$B$29=""),"",EDATE(名簿!$B$29,6+12*2))</f>
        <v/>
      </c>
      <c r="D229" s="21" t="str">
        <f>IF($C229="","",IF(AND(名簿!$G$29&lt;&gt;"",名簿!$F$29=$C229),名簿!$G$29,INDEX(GrantTable,3,IF(OR(N(名簿!$C$29)&gt;=5,N(名簿!$D$29)&gt;=30),1,6-MIN(4,MAX(1,N(名簿!$C$29)))))))</f>
        <v/>
      </c>
      <c r="E229" s="12" t="str">
        <f>IF($C229="","",SUMIFS(取得記録!$E$7:$E$606,取得記録!$B$7:$B$606,$A229,取得記録!$A$7:$A$606,"&gt;="&amp;$C229,取得記録!$A$7:$A$606,"&lt;"&amp;EDATE($C229,12)))</f>
        <v/>
      </c>
      <c r="F229" s="12" t="str">
        <f t="shared" si="26"/>
        <v/>
      </c>
      <c r="G229" s="12" t="str">
        <f t="shared" si="23"/>
        <v/>
      </c>
      <c r="H229" s="12" t="str">
        <f>IF($C229="","",SUMIFS(取得記録!$E$7:$E$606,取得記録!$B$7:$B$606,$A229,取得記録!$A$7:$A$606,"&gt;="&amp;$C229,取得記録!$A$7:$A$606,"&lt;"&amp;EDATE($C229,12),取得記録!$C$7:$C$606,"&lt;&gt;時間"))</f>
        <v/>
      </c>
      <c r="I229" s="12" t="str">
        <f>IF($C229="","",IF(SUMIFS(取得記録!$E$7:$E$606,取得記録!$B$7:$B$606,$A229,取得記録!$A$7:$A$606,"&gt;="&amp;$C229,取得記録!$A$7:$A$606,"&lt;"&amp;EDATE($C229,12),取得記録!$C$7:$C$606,"時間")&gt;5,"5日超","")&amp;"")</f>
        <v/>
      </c>
      <c r="J229" s="12" t="str">
        <f>IF($C229="","",IF(D229&lt;10,"対象外（10日未満）",IF(H229&gt;=5,"達成",IF(設定!$B$7&gt;=EDATE($C229,12),"未達成","取得中（あと"&amp;(5-H229)&amp;"日）"))))</f>
        <v/>
      </c>
    </row>
    <row r="230" spans="1:10" ht="17.25" x14ac:dyDescent="0.25">
      <c r="A230" s="20" t="str">
        <f>IF(名簿!$A$29="","",名簿!$A$29)</f>
        <v/>
      </c>
      <c r="B230" s="12">
        <v>4</v>
      </c>
      <c r="C230" s="17" t="str">
        <f>IF(OR($A230="",名簿!$B$29=""),"",EDATE(名簿!$B$29,6+12*3))</f>
        <v/>
      </c>
      <c r="D230" s="21" t="str">
        <f>IF($C230="","",IF(AND(名簿!$G$29&lt;&gt;"",名簿!$F$29=$C230),名簿!$G$29,INDEX(GrantTable,4,IF(OR(N(名簿!$C$29)&gt;=5,N(名簿!$D$29)&gt;=30),1,6-MIN(4,MAX(1,N(名簿!$C$29)))))))</f>
        <v/>
      </c>
      <c r="E230" s="12" t="str">
        <f>IF($C230="","",SUMIFS(取得記録!$E$7:$E$606,取得記録!$B$7:$B$606,$A230,取得記録!$A$7:$A$606,"&gt;="&amp;$C230,取得記録!$A$7:$A$606,"&lt;"&amp;EDATE($C230,12)))</f>
        <v/>
      </c>
      <c r="F230" s="12" t="str">
        <f t="shared" si="26"/>
        <v/>
      </c>
      <c r="G230" s="12" t="str">
        <f t="shared" si="23"/>
        <v/>
      </c>
      <c r="H230" s="12" t="str">
        <f>IF($C230="","",SUMIFS(取得記録!$E$7:$E$606,取得記録!$B$7:$B$606,$A230,取得記録!$A$7:$A$606,"&gt;="&amp;$C230,取得記録!$A$7:$A$606,"&lt;"&amp;EDATE($C230,12),取得記録!$C$7:$C$606,"&lt;&gt;時間"))</f>
        <v/>
      </c>
      <c r="I230" s="12" t="str">
        <f>IF($C230="","",IF(SUMIFS(取得記録!$E$7:$E$606,取得記録!$B$7:$B$606,$A230,取得記録!$A$7:$A$606,"&gt;="&amp;$C230,取得記録!$A$7:$A$606,"&lt;"&amp;EDATE($C230,12),取得記録!$C$7:$C$606,"時間")&gt;5,"5日超","")&amp;"")</f>
        <v/>
      </c>
      <c r="J230" s="12" t="str">
        <f>IF($C230="","",IF(D230&lt;10,"対象外（10日未満）",IF(H230&gt;=5,"達成",IF(設定!$B$7&gt;=EDATE($C230,12),"未達成","取得中（あと"&amp;(5-H230)&amp;"日）"))))</f>
        <v/>
      </c>
    </row>
    <row r="231" spans="1:10" ht="17.25" x14ac:dyDescent="0.25">
      <c r="A231" s="20" t="str">
        <f>IF(名簿!$A$29="","",名簿!$A$29)</f>
        <v/>
      </c>
      <c r="B231" s="12">
        <v>5</v>
      </c>
      <c r="C231" s="17" t="str">
        <f>IF(OR($A231="",名簿!$B$29=""),"",EDATE(名簿!$B$29,6+12*4))</f>
        <v/>
      </c>
      <c r="D231" s="21" t="str">
        <f>IF($C231="","",IF(AND(名簿!$G$29&lt;&gt;"",名簿!$F$29=$C231),名簿!$G$29,INDEX(GrantTable,5,IF(OR(N(名簿!$C$29)&gt;=5,N(名簿!$D$29)&gt;=30),1,6-MIN(4,MAX(1,N(名簿!$C$29)))))))</f>
        <v/>
      </c>
      <c r="E231" s="12" t="str">
        <f>IF($C231="","",SUMIFS(取得記録!$E$7:$E$606,取得記録!$B$7:$B$606,$A231,取得記録!$A$7:$A$606,"&gt;="&amp;$C231,取得記録!$A$7:$A$606,"&lt;"&amp;EDATE($C231,12)))</f>
        <v/>
      </c>
      <c r="F231" s="12" t="str">
        <f t="shared" si="26"/>
        <v/>
      </c>
      <c r="G231" s="12" t="str">
        <f t="shared" si="23"/>
        <v/>
      </c>
      <c r="H231" s="12" t="str">
        <f>IF($C231="","",SUMIFS(取得記録!$E$7:$E$606,取得記録!$B$7:$B$606,$A231,取得記録!$A$7:$A$606,"&gt;="&amp;$C231,取得記録!$A$7:$A$606,"&lt;"&amp;EDATE($C231,12),取得記録!$C$7:$C$606,"&lt;&gt;時間"))</f>
        <v/>
      </c>
      <c r="I231" s="12" t="str">
        <f>IF($C231="","",IF(SUMIFS(取得記録!$E$7:$E$606,取得記録!$B$7:$B$606,$A231,取得記録!$A$7:$A$606,"&gt;="&amp;$C231,取得記録!$A$7:$A$606,"&lt;"&amp;EDATE($C231,12),取得記録!$C$7:$C$606,"時間")&gt;5,"5日超","")&amp;"")</f>
        <v/>
      </c>
      <c r="J231" s="12" t="str">
        <f>IF($C231="","",IF(D231&lt;10,"対象外（10日未満）",IF(H231&gt;=5,"達成",IF(設定!$B$7&gt;=EDATE($C231,12),"未達成","取得中（あと"&amp;(5-H231)&amp;"日）"))))</f>
        <v/>
      </c>
    </row>
    <row r="232" spans="1:10" ht="17.25" x14ac:dyDescent="0.25">
      <c r="A232" s="20" t="str">
        <f>IF(名簿!$A$29="","",名簿!$A$29)</f>
        <v/>
      </c>
      <c r="B232" s="12">
        <v>6</v>
      </c>
      <c r="C232" s="17" t="str">
        <f>IF(OR($A232="",名簿!$B$29=""),"",EDATE(名簿!$B$29,6+12*5))</f>
        <v/>
      </c>
      <c r="D232" s="21" t="str">
        <f>IF($C232="","",IF(AND(名簿!$G$29&lt;&gt;"",名簿!$F$29=$C232),名簿!$G$29,INDEX(GrantTable,6,IF(OR(N(名簿!$C$29)&gt;=5,N(名簿!$D$29)&gt;=30),1,6-MIN(4,MAX(1,N(名簿!$C$29)))))))</f>
        <v/>
      </c>
      <c r="E232" s="12" t="str">
        <f>IF($C232="","",SUMIFS(取得記録!$E$7:$E$606,取得記録!$B$7:$B$606,$A232,取得記録!$A$7:$A$606,"&gt;="&amp;$C232,取得記録!$A$7:$A$606,"&lt;"&amp;EDATE($C232,12)))</f>
        <v/>
      </c>
      <c r="F232" s="12" t="str">
        <f t="shared" si="26"/>
        <v/>
      </c>
      <c r="G232" s="12" t="str">
        <f t="shared" si="23"/>
        <v/>
      </c>
      <c r="H232" s="12" t="str">
        <f>IF($C232="","",SUMIFS(取得記録!$E$7:$E$606,取得記録!$B$7:$B$606,$A232,取得記録!$A$7:$A$606,"&gt;="&amp;$C232,取得記録!$A$7:$A$606,"&lt;"&amp;EDATE($C232,12),取得記録!$C$7:$C$606,"&lt;&gt;時間"))</f>
        <v/>
      </c>
      <c r="I232" s="12" t="str">
        <f>IF($C232="","",IF(SUMIFS(取得記録!$E$7:$E$606,取得記録!$B$7:$B$606,$A232,取得記録!$A$7:$A$606,"&gt;="&amp;$C232,取得記録!$A$7:$A$606,"&lt;"&amp;EDATE($C232,12),取得記録!$C$7:$C$606,"時間")&gt;5,"5日超","")&amp;"")</f>
        <v/>
      </c>
      <c r="J232" s="12" t="str">
        <f>IF($C232="","",IF(D232&lt;10,"対象外（10日未満）",IF(H232&gt;=5,"達成",IF(設定!$B$7&gt;=EDATE($C232,12),"未達成","取得中（あと"&amp;(5-H232)&amp;"日）"))))</f>
        <v/>
      </c>
    </row>
    <row r="233" spans="1:10" ht="17.25" x14ac:dyDescent="0.25">
      <c r="A233" s="20" t="str">
        <f>IF(名簿!$A$29="","",名簿!$A$29)</f>
        <v/>
      </c>
      <c r="B233" s="12">
        <v>7</v>
      </c>
      <c r="C233" s="17" t="str">
        <f>IF(OR($A233="",名簿!$B$29=""),"",EDATE(名簿!$B$29,6+12*6))</f>
        <v/>
      </c>
      <c r="D233" s="21" t="str">
        <f>IF($C233="","",IF(AND(名簿!$G$29&lt;&gt;"",名簿!$F$29=$C233),名簿!$G$29,INDEX(GrantTable,7,IF(OR(N(名簿!$C$29)&gt;=5,N(名簿!$D$29)&gt;=30),1,6-MIN(4,MAX(1,N(名簿!$C$29)))))))</f>
        <v/>
      </c>
      <c r="E233" s="12" t="str">
        <f>IF($C233="","",SUMIFS(取得記録!$E$7:$E$606,取得記録!$B$7:$B$606,$A233,取得記録!$A$7:$A$606,"&gt;="&amp;$C233,取得記録!$A$7:$A$606,"&lt;"&amp;EDATE($C233,12)))</f>
        <v/>
      </c>
      <c r="F233" s="12" t="str">
        <f t="shared" si="26"/>
        <v/>
      </c>
      <c r="G233" s="12" t="str">
        <f t="shared" si="23"/>
        <v/>
      </c>
      <c r="H233" s="12" t="str">
        <f>IF($C233="","",SUMIFS(取得記録!$E$7:$E$606,取得記録!$B$7:$B$606,$A233,取得記録!$A$7:$A$606,"&gt;="&amp;$C233,取得記録!$A$7:$A$606,"&lt;"&amp;EDATE($C233,12),取得記録!$C$7:$C$606,"&lt;&gt;時間"))</f>
        <v/>
      </c>
      <c r="I233" s="12" t="str">
        <f>IF($C233="","",IF(SUMIFS(取得記録!$E$7:$E$606,取得記録!$B$7:$B$606,$A233,取得記録!$A$7:$A$606,"&gt;="&amp;$C233,取得記録!$A$7:$A$606,"&lt;"&amp;EDATE($C233,12),取得記録!$C$7:$C$606,"時間")&gt;5,"5日超","")&amp;"")</f>
        <v/>
      </c>
      <c r="J233" s="12" t="str">
        <f>IF($C233="","",IF(D233&lt;10,"対象外（10日未満）",IF(H233&gt;=5,"達成",IF(設定!$B$7&gt;=EDATE($C233,12),"未達成","取得中（あと"&amp;(5-H233)&amp;"日）"))))</f>
        <v/>
      </c>
    </row>
    <row r="234" spans="1:10" ht="17.25" x14ac:dyDescent="0.25">
      <c r="A234" s="20" t="str">
        <f>IF(名簿!$A$29="","",名簿!$A$29)</f>
        <v/>
      </c>
      <c r="B234" s="12">
        <v>8</v>
      </c>
      <c r="C234" s="17" t="str">
        <f>IF(OR($A234="",名簿!$B$29=""),"",EDATE(名簿!$B$29,6+12*7))</f>
        <v/>
      </c>
      <c r="D234" s="21" t="str">
        <f>IF($C234="","",IF(AND(名簿!$G$29&lt;&gt;"",名簿!$F$29=$C234),名簿!$G$29,INDEX(GrantTable,7,IF(OR(N(名簿!$C$29)&gt;=5,N(名簿!$D$29)&gt;=30),1,6-MIN(4,MAX(1,N(名簿!$C$29)))))))</f>
        <v/>
      </c>
      <c r="E234" s="12" t="str">
        <f>IF($C234="","",SUMIFS(取得記録!$E$7:$E$606,取得記録!$B$7:$B$606,$A234,取得記録!$A$7:$A$606,"&gt;="&amp;$C234,取得記録!$A$7:$A$606,"&lt;"&amp;EDATE($C234,12)))</f>
        <v/>
      </c>
      <c r="F234" s="12" t="str">
        <f t="shared" si="26"/>
        <v/>
      </c>
      <c r="G234" s="12" t="str">
        <f t="shared" si="23"/>
        <v/>
      </c>
      <c r="H234" s="12" t="str">
        <f>IF($C234="","",SUMIFS(取得記録!$E$7:$E$606,取得記録!$B$7:$B$606,$A234,取得記録!$A$7:$A$606,"&gt;="&amp;$C234,取得記録!$A$7:$A$606,"&lt;"&amp;EDATE($C234,12),取得記録!$C$7:$C$606,"&lt;&gt;時間"))</f>
        <v/>
      </c>
      <c r="I234" s="12" t="str">
        <f>IF($C234="","",IF(SUMIFS(取得記録!$E$7:$E$606,取得記録!$B$7:$B$606,$A234,取得記録!$A$7:$A$606,"&gt;="&amp;$C234,取得記録!$A$7:$A$606,"&lt;"&amp;EDATE($C234,12),取得記録!$C$7:$C$606,"時間")&gt;5,"5日超","")&amp;"")</f>
        <v/>
      </c>
      <c r="J234" s="12" t="str">
        <f>IF($C234="","",IF(D234&lt;10,"対象外（10日未満）",IF(H234&gt;=5,"達成",IF(設定!$B$7&gt;=EDATE($C234,12),"未達成","取得中（あと"&amp;(5-H234)&amp;"日）"))))</f>
        <v/>
      </c>
    </row>
    <row r="235" spans="1:10" ht="17.25" x14ac:dyDescent="0.25">
      <c r="A235" s="20" t="str">
        <f>IF(名簿!$A$29="","",名簿!$A$29)</f>
        <v/>
      </c>
      <c r="B235" s="12">
        <v>9</v>
      </c>
      <c r="C235" s="17" t="str">
        <f>IF(OR($A235="",名簿!$B$29=""),"",EDATE(名簿!$B$29,6+12*8))</f>
        <v/>
      </c>
      <c r="D235" s="21" t="str">
        <f>IF($C235="","",IF(AND(名簿!$G$29&lt;&gt;"",名簿!$F$29=$C235),名簿!$G$29,INDEX(GrantTable,7,IF(OR(N(名簿!$C$29)&gt;=5,N(名簿!$D$29)&gt;=30),1,6-MIN(4,MAX(1,N(名簿!$C$29)))))))</f>
        <v/>
      </c>
      <c r="E235" s="12" t="str">
        <f>IF($C235="","",SUMIFS(取得記録!$E$7:$E$606,取得記録!$B$7:$B$606,$A235,取得記録!$A$7:$A$606,"&gt;="&amp;$C235,取得記録!$A$7:$A$606,"&lt;"&amp;EDATE($C235,12)))</f>
        <v/>
      </c>
      <c r="F235" s="12" t="str">
        <f t="shared" si="26"/>
        <v/>
      </c>
      <c r="G235" s="12" t="str">
        <f t="shared" si="23"/>
        <v/>
      </c>
      <c r="H235" s="12" t="str">
        <f>IF($C235="","",SUMIFS(取得記録!$E$7:$E$606,取得記録!$B$7:$B$606,$A235,取得記録!$A$7:$A$606,"&gt;="&amp;$C235,取得記録!$A$7:$A$606,"&lt;"&amp;EDATE($C235,12),取得記録!$C$7:$C$606,"&lt;&gt;時間"))</f>
        <v/>
      </c>
      <c r="I235" s="12" t="str">
        <f>IF($C235="","",IF(SUMIFS(取得記録!$E$7:$E$606,取得記録!$B$7:$B$606,$A235,取得記録!$A$7:$A$606,"&gt;="&amp;$C235,取得記録!$A$7:$A$606,"&lt;"&amp;EDATE($C235,12),取得記録!$C$7:$C$606,"時間")&gt;5,"5日超","")&amp;"")</f>
        <v/>
      </c>
      <c r="J235" s="12" t="str">
        <f>IF($C235="","",IF(D235&lt;10,"対象外（10日未満）",IF(H235&gt;=5,"達成",IF(設定!$B$7&gt;=EDATE($C235,12),"未達成","取得中（あと"&amp;(5-H235)&amp;"日）"))))</f>
        <v/>
      </c>
    </row>
    <row r="236" spans="1:10" ht="17.25" x14ac:dyDescent="0.25">
      <c r="A236" s="20" t="str">
        <f>IF(名簿!$A$29="","",名簿!$A$29)</f>
        <v/>
      </c>
      <c r="B236" s="12">
        <v>10</v>
      </c>
      <c r="C236" s="17" t="str">
        <f>IF(OR($A236="",名簿!$B$29=""),"",EDATE(名簿!$B$29,6+12*9))</f>
        <v/>
      </c>
      <c r="D236" s="21" t="str">
        <f>IF($C236="","",IF(AND(名簿!$G$29&lt;&gt;"",名簿!$F$29=$C236),名簿!$G$29,INDEX(GrantTable,7,IF(OR(N(名簿!$C$29)&gt;=5,N(名簿!$D$29)&gt;=30),1,6-MIN(4,MAX(1,N(名簿!$C$29)))))))</f>
        <v/>
      </c>
      <c r="E236" s="12" t="str">
        <f>IF($C236="","",SUMIFS(取得記録!$E$7:$E$606,取得記録!$B$7:$B$606,$A236,取得記録!$A$7:$A$606,"&gt;="&amp;$C236,取得記録!$A$7:$A$606,"&lt;"&amp;EDATE($C236,12)))</f>
        <v/>
      </c>
      <c r="F236" s="12" t="str">
        <f t="shared" si="26"/>
        <v/>
      </c>
      <c r="G236" s="12" t="str">
        <f t="shared" si="23"/>
        <v/>
      </c>
      <c r="H236" s="12" t="str">
        <f>IF($C236="","",SUMIFS(取得記録!$E$7:$E$606,取得記録!$B$7:$B$606,$A236,取得記録!$A$7:$A$606,"&gt;="&amp;$C236,取得記録!$A$7:$A$606,"&lt;"&amp;EDATE($C236,12),取得記録!$C$7:$C$606,"&lt;&gt;時間"))</f>
        <v/>
      </c>
      <c r="I236" s="12" t="str">
        <f>IF($C236="","",IF(SUMIFS(取得記録!$E$7:$E$606,取得記録!$B$7:$B$606,$A236,取得記録!$A$7:$A$606,"&gt;="&amp;$C236,取得記録!$A$7:$A$606,"&lt;"&amp;EDATE($C236,12),取得記録!$C$7:$C$606,"時間")&gt;5,"5日超","")&amp;"")</f>
        <v/>
      </c>
      <c r="J236" s="12" t="str">
        <f>IF($C236="","",IF(D236&lt;10,"対象外（10日未満）",IF(H236&gt;=5,"達成",IF(設定!$B$7&gt;=EDATE($C236,12),"未達成","取得中（あと"&amp;(5-H236)&amp;"日）"))))</f>
        <v/>
      </c>
    </row>
    <row r="237" spans="1:10" ht="17.25" x14ac:dyDescent="0.25">
      <c r="A237" s="20" t="str">
        <f>IF(名簿!$A$30="","",名簿!$A$30)</f>
        <v/>
      </c>
      <c r="B237" s="12">
        <v>1</v>
      </c>
      <c r="C237" s="17" t="str">
        <f>IF(OR($A237="",名簿!$B$30=""),"",EDATE(名簿!$B$30,6+12*0))</f>
        <v/>
      </c>
      <c r="D237" s="21" t="str">
        <f>IF($C237="","",IF(AND(名簿!$G$30&lt;&gt;"",名簿!$F$30=$C237),名簿!$G$30,INDEX(GrantTable,1,IF(OR(N(名簿!$C$30)&gt;=5,N(名簿!$D$30)&gt;=30),1,6-MIN(4,MAX(1,N(名簿!$C$30)))))))</f>
        <v/>
      </c>
      <c r="E237" s="12" t="str">
        <f>IF($C237="","",SUMIFS(取得記録!$E$7:$E$606,取得記録!$B$7:$B$606,$A237,取得記録!$A$7:$A$606,"&gt;="&amp;$C237,取得記録!$A$7:$A$606,"&lt;"&amp;EDATE($C237,12)))</f>
        <v/>
      </c>
      <c r="F237" s="12" t="str">
        <f>IF($C237="","",0)</f>
        <v/>
      </c>
      <c r="G237" s="12" t="str">
        <f t="shared" si="23"/>
        <v/>
      </c>
      <c r="H237" s="12" t="str">
        <f>IF($C237="","",SUMIFS(取得記録!$E$7:$E$606,取得記録!$B$7:$B$606,$A237,取得記録!$A$7:$A$606,"&gt;="&amp;$C237,取得記録!$A$7:$A$606,"&lt;"&amp;EDATE($C237,12),取得記録!$C$7:$C$606,"&lt;&gt;時間"))</f>
        <v/>
      </c>
      <c r="I237" s="12" t="str">
        <f>IF($C237="","",IF(SUMIFS(取得記録!$E$7:$E$606,取得記録!$B$7:$B$606,$A237,取得記録!$A$7:$A$606,"&gt;="&amp;$C237,取得記録!$A$7:$A$606,"&lt;"&amp;EDATE($C237,12),取得記録!$C$7:$C$606,"時間")&gt;5,"5日超","")&amp;"")</f>
        <v/>
      </c>
      <c r="J237" s="12" t="str">
        <f>IF($C237="","",IF(D237&lt;10,"対象外（10日未満）",IF(H237&gt;=5,"達成",IF(設定!$B$7&gt;=EDATE($C237,12),"未達成","取得中（あと"&amp;(5-H237)&amp;"日）"))))</f>
        <v/>
      </c>
    </row>
    <row r="238" spans="1:10" ht="17.25" x14ac:dyDescent="0.25">
      <c r="A238" s="20" t="str">
        <f>IF(名簿!$A$30="","",名簿!$A$30)</f>
        <v/>
      </c>
      <c r="B238" s="12">
        <v>2</v>
      </c>
      <c r="C238" s="17" t="str">
        <f>IF(OR($A238="",名簿!$B$30=""),"",EDATE(名簿!$B$30,6+12*1))</f>
        <v/>
      </c>
      <c r="D238" s="21" t="str">
        <f>IF($C238="","",IF(AND(名簿!$G$30&lt;&gt;"",名簿!$F$30=$C238),名簿!$G$30,INDEX(GrantTable,2,IF(OR(N(名簿!$C$30)&gt;=5,N(名簿!$D$30)&gt;=30),1,6-MIN(4,MAX(1,N(名簿!$C$30)))))))</f>
        <v/>
      </c>
      <c r="E238" s="12" t="str">
        <f>IF($C238="","",SUMIFS(取得記録!$E$7:$E$606,取得記録!$B$7:$B$606,$A238,取得記録!$A$7:$A$606,"&gt;="&amp;$C238,取得記録!$A$7:$A$606,"&lt;"&amp;EDATE($C238,12)))</f>
        <v/>
      </c>
      <c r="F238" s="12" t="str">
        <f t="shared" ref="F238:F246" si="27">IF($C238="","",N(G237))</f>
        <v/>
      </c>
      <c r="G238" s="12" t="str">
        <f t="shared" si="23"/>
        <v/>
      </c>
      <c r="H238" s="12" t="str">
        <f>IF($C238="","",SUMIFS(取得記録!$E$7:$E$606,取得記録!$B$7:$B$606,$A238,取得記録!$A$7:$A$606,"&gt;="&amp;$C238,取得記録!$A$7:$A$606,"&lt;"&amp;EDATE($C238,12),取得記録!$C$7:$C$606,"&lt;&gt;時間"))</f>
        <v/>
      </c>
      <c r="I238" s="12" t="str">
        <f>IF($C238="","",IF(SUMIFS(取得記録!$E$7:$E$606,取得記録!$B$7:$B$606,$A238,取得記録!$A$7:$A$606,"&gt;="&amp;$C238,取得記録!$A$7:$A$606,"&lt;"&amp;EDATE($C238,12),取得記録!$C$7:$C$606,"時間")&gt;5,"5日超","")&amp;"")</f>
        <v/>
      </c>
      <c r="J238" s="12" t="str">
        <f>IF($C238="","",IF(D238&lt;10,"対象外（10日未満）",IF(H238&gt;=5,"達成",IF(設定!$B$7&gt;=EDATE($C238,12),"未達成","取得中（あと"&amp;(5-H238)&amp;"日）"))))</f>
        <v/>
      </c>
    </row>
    <row r="239" spans="1:10" ht="17.25" x14ac:dyDescent="0.25">
      <c r="A239" s="20" t="str">
        <f>IF(名簿!$A$30="","",名簿!$A$30)</f>
        <v/>
      </c>
      <c r="B239" s="12">
        <v>3</v>
      </c>
      <c r="C239" s="17" t="str">
        <f>IF(OR($A239="",名簿!$B$30=""),"",EDATE(名簿!$B$30,6+12*2))</f>
        <v/>
      </c>
      <c r="D239" s="21" t="str">
        <f>IF($C239="","",IF(AND(名簿!$G$30&lt;&gt;"",名簿!$F$30=$C239),名簿!$G$30,INDEX(GrantTable,3,IF(OR(N(名簿!$C$30)&gt;=5,N(名簿!$D$30)&gt;=30),1,6-MIN(4,MAX(1,N(名簿!$C$30)))))))</f>
        <v/>
      </c>
      <c r="E239" s="12" t="str">
        <f>IF($C239="","",SUMIFS(取得記録!$E$7:$E$606,取得記録!$B$7:$B$606,$A239,取得記録!$A$7:$A$606,"&gt;="&amp;$C239,取得記録!$A$7:$A$606,"&lt;"&amp;EDATE($C239,12)))</f>
        <v/>
      </c>
      <c r="F239" s="12" t="str">
        <f t="shared" si="27"/>
        <v/>
      </c>
      <c r="G239" s="12" t="str">
        <f t="shared" si="23"/>
        <v/>
      </c>
      <c r="H239" s="12" t="str">
        <f>IF($C239="","",SUMIFS(取得記録!$E$7:$E$606,取得記録!$B$7:$B$606,$A239,取得記録!$A$7:$A$606,"&gt;="&amp;$C239,取得記録!$A$7:$A$606,"&lt;"&amp;EDATE($C239,12),取得記録!$C$7:$C$606,"&lt;&gt;時間"))</f>
        <v/>
      </c>
      <c r="I239" s="12" t="str">
        <f>IF($C239="","",IF(SUMIFS(取得記録!$E$7:$E$606,取得記録!$B$7:$B$606,$A239,取得記録!$A$7:$A$606,"&gt;="&amp;$C239,取得記録!$A$7:$A$606,"&lt;"&amp;EDATE($C239,12),取得記録!$C$7:$C$606,"時間")&gt;5,"5日超","")&amp;"")</f>
        <v/>
      </c>
      <c r="J239" s="12" t="str">
        <f>IF($C239="","",IF(D239&lt;10,"対象外（10日未満）",IF(H239&gt;=5,"達成",IF(設定!$B$7&gt;=EDATE($C239,12),"未達成","取得中（あと"&amp;(5-H239)&amp;"日）"))))</f>
        <v/>
      </c>
    </row>
    <row r="240" spans="1:10" ht="17.25" x14ac:dyDescent="0.25">
      <c r="A240" s="20" t="str">
        <f>IF(名簿!$A$30="","",名簿!$A$30)</f>
        <v/>
      </c>
      <c r="B240" s="12">
        <v>4</v>
      </c>
      <c r="C240" s="17" t="str">
        <f>IF(OR($A240="",名簿!$B$30=""),"",EDATE(名簿!$B$30,6+12*3))</f>
        <v/>
      </c>
      <c r="D240" s="21" t="str">
        <f>IF($C240="","",IF(AND(名簿!$G$30&lt;&gt;"",名簿!$F$30=$C240),名簿!$G$30,INDEX(GrantTable,4,IF(OR(N(名簿!$C$30)&gt;=5,N(名簿!$D$30)&gt;=30),1,6-MIN(4,MAX(1,N(名簿!$C$30)))))))</f>
        <v/>
      </c>
      <c r="E240" s="12" t="str">
        <f>IF($C240="","",SUMIFS(取得記録!$E$7:$E$606,取得記録!$B$7:$B$606,$A240,取得記録!$A$7:$A$606,"&gt;="&amp;$C240,取得記録!$A$7:$A$606,"&lt;"&amp;EDATE($C240,12)))</f>
        <v/>
      </c>
      <c r="F240" s="12" t="str">
        <f t="shared" si="27"/>
        <v/>
      </c>
      <c r="G240" s="12" t="str">
        <f t="shared" si="23"/>
        <v/>
      </c>
      <c r="H240" s="12" t="str">
        <f>IF($C240="","",SUMIFS(取得記録!$E$7:$E$606,取得記録!$B$7:$B$606,$A240,取得記録!$A$7:$A$606,"&gt;="&amp;$C240,取得記録!$A$7:$A$606,"&lt;"&amp;EDATE($C240,12),取得記録!$C$7:$C$606,"&lt;&gt;時間"))</f>
        <v/>
      </c>
      <c r="I240" s="12" t="str">
        <f>IF($C240="","",IF(SUMIFS(取得記録!$E$7:$E$606,取得記録!$B$7:$B$606,$A240,取得記録!$A$7:$A$606,"&gt;="&amp;$C240,取得記録!$A$7:$A$606,"&lt;"&amp;EDATE($C240,12),取得記録!$C$7:$C$606,"時間")&gt;5,"5日超","")&amp;"")</f>
        <v/>
      </c>
      <c r="J240" s="12" t="str">
        <f>IF($C240="","",IF(D240&lt;10,"対象外（10日未満）",IF(H240&gt;=5,"達成",IF(設定!$B$7&gt;=EDATE($C240,12),"未達成","取得中（あと"&amp;(5-H240)&amp;"日）"))))</f>
        <v/>
      </c>
    </row>
    <row r="241" spans="1:10" ht="17.25" x14ac:dyDescent="0.25">
      <c r="A241" s="20" t="str">
        <f>IF(名簿!$A$30="","",名簿!$A$30)</f>
        <v/>
      </c>
      <c r="B241" s="12">
        <v>5</v>
      </c>
      <c r="C241" s="17" t="str">
        <f>IF(OR($A241="",名簿!$B$30=""),"",EDATE(名簿!$B$30,6+12*4))</f>
        <v/>
      </c>
      <c r="D241" s="21" t="str">
        <f>IF($C241="","",IF(AND(名簿!$G$30&lt;&gt;"",名簿!$F$30=$C241),名簿!$G$30,INDEX(GrantTable,5,IF(OR(N(名簿!$C$30)&gt;=5,N(名簿!$D$30)&gt;=30),1,6-MIN(4,MAX(1,N(名簿!$C$30)))))))</f>
        <v/>
      </c>
      <c r="E241" s="12" t="str">
        <f>IF($C241="","",SUMIFS(取得記録!$E$7:$E$606,取得記録!$B$7:$B$606,$A241,取得記録!$A$7:$A$606,"&gt;="&amp;$C241,取得記録!$A$7:$A$606,"&lt;"&amp;EDATE($C241,12)))</f>
        <v/>
      </c>
      <c r="F241" s="12" t="str">
        <f t="shared" si="27"/>
        <v/>
      </c>
      <c r="G241" s="12" t="str">
        <f t="shared" si="23"/>
        <v/>
      </c>
      <c r="H241" s="12" t="str">
        <f>IF($C241="","",SUMIFS(取得記録!$E$7:$E$606,取得記録!$B$7:$B$606,$A241,取得記録!$A$7:$A$606,"&gt;="&amp;$C241,取得記録!$A$7:$A$606,"&lt;"&amp;EDATE($C241,12),取得記録!$C$7:$C$606,"&lt;&gt;時間"))</f>
        <v/>
      </c>
      <c r="I241" s="12" t="str">
        <f>IF($C241="","",IF(SUMIFS(取得記録!$E$7:$E$606,取得記録!$B$7:$B$606,$A241,取得記録!$A$7:$A$606,"&gt;="&amp;$C241,取得記録!$A$7:$A$606,"&lt;"&amp;EDATE($C241,12),取得記録!$C$7:$C$606,"時間")&gt;5,"5日超","")&amp;"")</f>
        <v/>
      </c>
      <c r="J241" s="12" t="str">
        <f>IF($C241="","",IF(D241&lt;10,"対象外（10日未満）",IF(H241&gt;=5,"達成",IF(設定!$B$7&gt;=EDATE($C241,12),"未達成","取得中（あと"&amp;(5-H241)&amp;"日）"))))</f>
        <v/>
      </c>
    </row>
    <row r="242" spans="1:10" ht="17.25" x14ac:dyDescent="0.25">
      <c r="A242" s="20" t="str">
        <f>IF(名簿!$A$30="","",名簿!$A$30)</f>
        <v/>
      </c>
      <c r="B242" s="12">
        <v>6</v>
      </c>
      <c r="C242" s="17" t="str">
        <f>IF(OR($A242="",名簿!$B$30=""),"",EDATE(名簿!$B$30,6+12*5))</f>
        <v/>
      </c>
      <c r="D242" s="21" t="str">
        <f>IF($C242="","",IF(AND(名簿!$G$30&lt;&gt;"",名簿!$F$30=$C242),名簿!$G$30,INDEX(GrantTable,6,IF(OR(N(名簿!$C$30)&gt;=5,N(名簿!$D$30)&gt;=30),1,6-MIN(4,MAX(1,N(名簿!$C$30)))))))</f>
        <v/>
      </c>
      <c r="E242" s="12" t="str">
        <f>IF($C242="","",SUMIFS(取得記録!$E$7:$E$606,取得記録!$B$7:$B$606,$A242,取得記録!$A$7:$A$606,"&gt;="&amp;$C242,取得記録!$A$7:$A$606,"&lt;"&amp;EDATE($C242,12)))</f>
        <v/>
      </c>
      <c r="F242" s="12" t="str">
        <f t="shared" si="27"/>
        <v/>
      </c>
      <c r="G242" s="12" t="str">
        <f t="shared" si="23"/>
        <v/>
      </c>
      <c r="H242" s="12" t="str">
        <f>IF($C242="","",SUMIFS(取得記録!$E$7:$E$606,取得記録!$B$7:$B$606,$A242,取得記録!$A$7:$A$606,"&gt;="&amp;$C242,取得記録!$A$7:$A$606,"&lt;"&amp;EDATE($C242,12),取得記録!$C$7:$C$606,"&lt;&gt;時間"))</f>
        <v/>
      </c>
      <c r="I242" s="12" t="str">
        <f>IF($C242="","",IF(SUMIFS(取得記録!$E$7:$E$606,取得記録!$B$7:$B$606,$A242,取得記録!$A$7:$A$606,"&gt;="&amp;$C242,取得記録!$A$7:$A$606,"&lt;"&amp;EDATE($C242,12),取得記録!$C$7:$C$606,"時間")&gt;5,"5日超","")&amp;"")</f>
        <v/>
      </c>
      <c r="J242" s="12" t="str">
        <f>IF($C242="","",IF(D242&lt;10,"対象外（10日未満）",IF(H242&gt;=5,"達成",IF(設定!$B$7&gt;=EDATE($C242,12),"未達成","取得中（あと"&amp;(5-H242)&amp;"日）"))))</f>
        <v/>
      </c>
    </row>
    <row r="243" spans="1:10" ht="17.25" x14ac:dyDescent="0.25">
      <c r="A243" s="20" t="str">
        <f>IF(名簿!$A$30="","",名簿!$A$30)</f>
        <v/>
      </c>
      <c r="B243" s="12">
        <v>7</v>
      </c>
      <c r="C243" s="17" t="str">
        <f>IF(OR($A243="",名簿!$B$30=""),"",EDATE(名簿!$B$30,6+12*6))</f>
        <v/>
      </c>
      <c r="D243" s="21" t="str">
        <f>IF($C243="","",IF(AND(名簿!$G$30&lt;&gt;"",名簿!$F$30=$C243),名簿!$G$30,INDEX(GrantTable,7,IF(OR(N(名簿!$C$30)&gt;=5,N(名簿!$D$30)&gt;=30),1,6-MIN(4,MAX(1,N(名簿!$C$30)))))))</f>
        <v/>
      </c>
      <c r="E243" s="12" t="str">
        <f>IF($C243="","",SUMIFS(取得記録!$E$7:$E$606,取得記録!$B$7:$B$606,$A243,取得記録!$A$7:$A$606,"&gt;="&amp;$C243,取得記録!$A$7:$A$606,"&lt;"&amp;EDATE($C243,12)))</f>
        <v/>
      </c>
      <c r="F243" s="12" t="str">
        <f t="shared" si="27"/>
        <v/>
      </c>
      <c r="G243" s="12" t="str">
        <f t="shared" si="23"/>
        <v/>
      </c>
      <c r="H243" s="12" t="str">
        <f>IF($C243="","",SUMIFS(取得記録!$E$7:$E$606,取得記録!$B$7:$B$606,$A243,取得記録!$A$7:$A$606,"&gt;="&amp;$C243,取得記録!$A$7:$A$606,"&lt;"&amp;EDATE($C243,12),取得記録!$C$7:$C$606,"&lt;&gt;時間"))</f>
        <v/>
      </c>
      <c r="I243" s="12" t="str">
        <f>IF($C243="","",IF(SUMIFS(取得記録!$E$7:$E$606,取得記録!$B$7:$B$606,$A243,取得記録!$A$7:$A$606,"&gt;="&amp;$C243,取得記録!$A$7:$A$606,"&lt;"&amp;EDATE($C243,12),取得記録!$C$7:$C$606,"時間")&gt;5,"5日超","")&amp;"")</f>
        <v/>
      </c>
      <c r="J243" s="12" t="str">
        <f>IF($C243="","",IF(D243&lt;10,"対象外（10日未満）",IF(H243&gt;=5,"達成",IF(設定!$B$7&gt;=EDATE($C243,12),"未達成","取得中（あと"&amp;(5-H243)&amp;"日）"))))</f>
        <v/>
      </c>
    </row>
    <row r="244" spans="1:10" ht="17.25" x14ac:dyDescent="0.25">
      <c r="A244" s="20" t="str">
        <f>IF(名簿!$A$30="","",名簿!$A$30)</f>
        <v/>
      </c>
      <c r="B244" s="12">
        <v>8</v>
      </c>
      <c r="C244" s="17" t="str">
        <f>IF(OR($A244="",名簿!$B$30=""),"",EDATE(名簿!$B$30,6+12*7))</f>
        <v/>
      </c>
      <c r="D244" s="21" t="str">
        <f>IF($C244="","",IF(AND(名簿!$G$30&lt;&gt;"",名簿!$F$30=$C244),名簿!$G$30,INDEX(GrantTable,7,IF(OR(N(名簿!$C$30)&gt;=5,N(名簿!$D$30)&gt;=30),1,6-MIN(4,MAX(1,N(名簿!$C$30)))))))</f>
        <v/>
      </c>
      <c r="E244" s="12" t="str">
        <f>IF($C244="","",SUMIFS(取得記録!$E$7:$E$606,取得記録!$B$7:$B$606,$A244,取得記録!$A$7:$A$606,"&gt;="&amp;$C244,取得記録!$A$7:$A$606,"&lt;"&amp;EDATE($C244,12)))</f>
        <v/>
      </c>
      <c r="F244" s="12" t="str">
        <f t="shared" si="27"/>
        <v/>
      </c>
      <c r="G244" s="12" t="str">
        <f t="shared" si="23"/>
        <v/>
      </c>
      <c r="H244" s="12" t="str">
        <f>IF($C244="","",SUMIFS(取得記録!$E$7:$E$606,取得記録!$B$7:$B$606,$A244,取得記録!$A$7:$A$606,"&gt;="&amp;$C244,取得記録!$A$7:$A$606,"&lt;"&amp;EDATE($C244,12),取得記録!$C$7:$C$606,"&lt;&gt;時間"))</f>
        <v/>
      </c>
      <c r="I244" s="12" t="str">
        <f>IF($C244="","",IF(SUMIFS(取得記録!$E$7:$E$606,取得記録!$B$7:$B$606,$A244,取得記録!$A$7:$A$606,"&gt;="&amp;$C244,取得記録!$A$7:$A$606,"&lt;"&amp;EDATE($C244,12),取得記録!$C$7:$C$606,"時間")&gt;5,"5日超","")&amp;"")</f>
        <v/>
      </c>
      <c r="J244" s="12" t="str">
        <f>IF($C244="","",IF(D244&lt;10,"対象外（10日未満）",IF(H244&gt;=5,"達成",IF(設定!$B$7&gt;=EDATE($C244,12),"未達成","取得中（あと"&amp;(5-H244)&amp;"日）"))))</f>
        <v/>
      </c>
    </row>
    <row r="245" spans="1:10" ht="17.25" x14ac:dyDescent="0.25">
      <c r="A245" s="20" t="str">
        <f>IF(名簿!$A$30="","",名簿!$A$30)</f>
        <v/>
      </c>
      <c r="B245" s="12">
        <v>9</v>
      </c>
      <c r="C245" s="17" t="str">
        <f>IF(OR($A245="",名簿!$B$30=""),"",EDATE(名簿!$B$30,6+12*8))</f>
        <v/>
      </c>
      <c r="D245" s="21" t="str">
        <f>IF($C245="","",IF(AND(名簿!$G$30&lt;&gt;"",名簿!$F$30=$C245),名簿!$G$30,INDEX(GrantTable,7,IF(OR(N(名簿!$C$30)&gt;=5,N(名簿!$D$30)&gt;=30),1,6-MIN(4,MAX(1,N(名簿!$C$30)))))))</f>
        <v/>
      </c>
      <c r="E245" s="12" t="str">
        <f>IF($C245="","",SUMIFS(取得記録!$E$7:$E$606,取得記録!$B$7:$B$606,$A245,取得記録!$A$7:$A$606,"&gt;="&amp;$C245,取得記録!$A$7:$A$606,"&lt;"&amp;EDATE($C245,12)))</f>
        <v/>
      </c>
      <c r="F245" s="12" t="str">
        <f t="shared" si="27"/>
        <v/>
      </c>
      <c r="G245" s="12" t="str">
        <f t="shared" si="23"/>
        <v/>
      </c>
      <c r="H245" s="12" t="str">
        <f>IF($C245="","",SUMIFS(取得記録!$E$7:$E$606,取得記録!$B$7:$B$606,$A245,取得記録!$A$7:$A$606,"&gt;="&amp;$C245,取得記録!$A$7:$A$606,"&lt;"&amp;EDATE($C245,12),取得記録!$C$7:$C$606,"&lt;&gt;時間"))</f>
        <v/>
      </c>
      <c r="I245" s="12" t="str">
        <f>IF($C245="","",IF(SUMIFS(取得記録!$E$7:$E$606,取得記録!$B$7:$B$606,$A245,取得記録!$A$7:$A$606,"&gt;="&amp;$C245,取得記録!$A$7:$A$606,"&lt;"&amp;EDATE($C245,12),取得記録!$C$7:$C$606,"時間")&gt;5,"5日超","")&amp;"")</f>
        <v/>
      </c>
      <c r="J245" s="12" t="str">
        <f>IF($C245="","",IF(D245&lt;10,"対象外（10日未満）",IF(H245&gt;=5,"達成",IF(設定!$B$7&gt;=EDATE($C245,12),"未達成","取得中（あと"&amp;(5-H245)&amp;"日）"))))</f>
        <v/>
      </c>
    </row>
    <row r="246" spans="1:10" ht="17.25" x14ac:dyDescent="0.25">
      <c r="A246" s="20" t="str">
        <f>IF(名簿!$A$30="","",名簿!$A$30)</f>
        <v/>
      </c>
      <c r="B246" s="12">
        <v>10</v>
      </c>
      <c r="C246" s="17" t="str">
        <f>IF(OR($A246="",名簿!$B$30=""),"",EDATE(名簿!$B$30,6+12*9))</f>
        <v/>
      </c>
      <c r="D246" s="21" t="str">
        <f>IF($C246="","",IF(AND(名簿!$G$30&lt;&gt;"",名簿!$F$30=$C246),名簿!$G$30,INDEX(GrantTable,7,IF(OR(N(名簿!$C$30)&gt;=5,N(名簿!$D$30)&gt;=30),1,6-MIN(4,MAX(1,N(名簿!$C$30)))))))</f>
        <v/>
      </c>
      <c r="E246" s="12" t="str">
        <f>IF($C246="","",SUMIFS(取得記録!$E$7:$E$606,取得記録!$B$7:$B$606,$A246,取得記録!$A$7:$A$606,"&gt;="&amp;$C246,取得記録!$A$7:$A$606,"&lt;"&amp;EDATE($C246,12)))</f>
        <v/>
      </c>
      <c r="F246" s="12" t="str">
        <f t="shared" si="27"/>
        <v/>
      </c>
      <c r="G246" s="12" t="str">
        <f t="shared" si="23"/>
        <v/>
      </c>
      <c r="H246" s="12" t="str">
        <f>IF($C246="","",SUMIFS(取得記録!$E$7:$E$606,取得記録!$B$7:$B$606,$A246,取得記録!$A$7:$A$606,"&gt;="&amp;$C246,取得記録!$A$7:$A$606,"&lt;"&amp;EDATE($C246,12),取得記録!$C$7:$C$606,"&lt;&gt;時間"))</f>
        <v/>
      </c>
      <c r="I246" s="12" t="str">
        <f>IF($C246="","",IF(SUMIFS(取得記録!$E$7:$E$606,取得記録!$B$7:$B$606,$A246,取得記録!$A$7:$A$606,"&gt;="&amp;$C246,取得記録!$A$7:$A$606,"&lt;"&amp;EDATE($C246,12),取得記録!$C$7:$C$606,"時間")&gt;5,"5日超","")&amp;"")</f>
        <v/>
      </c>
      <c r="J246" s="12" t="str">
        <f>IF($C246="","",IF(D246&lt;10,"対象外（10日未満）",IF(H246&gt;=5,"達成",IF(設定!$B$7&gt;=EDATE($C246,12),"未達成","取得中（あと"&amp;(5-H246)&amp;"日）"))))</f>
        <v/>
      </c>
    </row>
    <row r="247" spans="1:10" ht="17.25" x14ac:dyDescent="0.25">
      <c r="A247" s="20" t="str">
        <f>IF(名簿!$A$31="","",名簿!$A$31)</f>
        <v/>
      </c>
      <c r="B247" s="12">
        <v>1</v>
      </c>
      <c r="C247" s="17" t="str">
        <f>IF(OR($A247="",名簿!$B$31=""),"",EDATE(名簿!$B$31,6+12*0))</f>
        <v/>
      </c>
      <c r="D247" s="21" t="str">
        <f>IF($C247="","",IF(AND(名簿!$G$31&lt;&gt;"",名簿!$F$31=$C247),名簿!$G$31,INDEX(GrantTable,1,IF(OR(N(名簿!$C$31)&gt;=5,N(名簿!$D$31)&gt;=30),1,6-MIN(4,MAX(1,N(名簿!$C$31)))))))</f>
        <v/>
      </c>
      <c r="E247" s="12" t="str">
        <f>IF($C247="","",SUMIFS(取得記録!$E$7:$E$606,取得記録!$B$7:$B$606,$A247,取得記録!$A$7:$A$606,"&gt;="&amp;$C247,取得記録!$A$7:$A$606,"&lt;"&amp;EDATE($C247,12)))</f>
        <v/>
      </c>
      <c r="F247" s="12" t="str">
        <f>IF($C247="","",0)</f>
        <v/>
      </c>
      <c r="G247" s="12" t="str">
        <f t="shared" si="23"/>
        <v/>
      </c>
      <c r="H247" s="12" t="str">
        <f>IF($C247="","",SUMIFS(取得記録!$E$7:$E$606,取得記録!$B$7:$B$606,$A247,取得記録!$A$7:$A$606,"&gt;="&amp;$C247,取得記録!$A$7:$A$606,"&lt;"&amp;EDATE($C247,12),取得記録!$C$7:$C$606,"&lt;&gt;時間"))</f>
        <v/>
      </c>
      <c r="I247" s="12" t="str">
        <f>IF($C247="","",IF(SUMIFS(取得記録!$E$7:$E$606,取得記録!$B$7:$B$606,$A247,取得記録!$A$7:$A$606,"&gt;="&amp;$C247,取得記録!$A$7:$A$606,"&lt;"&amp;EDATE($C247,12),取得記録!$C$7:$C$606,"時間")&gt;5,"5日超","")&amp;"")</f>
        <v/>
      </c>
      <c r="J247" s="12" t="str">
        <f>IF($C247="","",IF(D247&lt;10,"対象外（10日未満）",IF(H247&gt;=5,"達成",IF(設定!$B$7&gt;=EDATE($C247,12),"未達成","取得中（あと"&amp;(5-H247)&amp;"日）"))))</f>
        <v/>
      </c>
    </row>
    <row r="248" spans="1:10" ht="17.25" x14ac:dyDescent="0.25">
      <c r="A248" s="20" t="str">
        <f>IF(名簿!$A$31="","",名簿!$A$31)</f>
        <v/>
      </c>
      <c r="B248" s="12">
        <v>2</v>
      </c>
      <c r="C248" s="17" t="str">
        <f>IF(OR($A248="",名簿!$B$31=""),"",EDATE(名簿!$B$31,6+12*1))</f>
        <v/>
      </c>
      <c r="D248" s="21" t="str">
        <f>IF($C248="","",IF(AND(名簿!$G$31&lt;&gt;"",名簿!$F$31=$C248),名簿!$G$31,INDEX(GrantTable,2,IF(OR(N(名簿!$C$31)&gt;=5,N(名簿!$D$31)&gt;=30),1,6-MIN(4,MAX(1,N(名簿!$C$31)))))))</f>
        <v/>
      </c>
      <c r="E248" s="12" t="str">
        <f>IF($C248="","",SUMIFS(取得記録!$E$7:$E$606,取得記録!$B$7:$B$606,$A248,取得記録!$A$7:$A$606,"&gt;="&amp;$C248,取得記録!$A$7:$A$606,"&lt;"&amp;EDATE($C248,12)))</f>
        <v/>
      </c>
      <c r="F248" s="12" t="str">
        <f t="shared" ref="F248:F256" si="28">IF($C248="","",N(G247))</f>
        <v/>
      </c>
      <c r="G248" s="12" t="str">
        <f t="shared" si="23"/>
        <v/>
      </c>
      <c r="H248" s="12" t="str">
        <f>IF($C248="","",SUMIFS(取得記録!$E$7:$E$606,取得記録!$B$7:$B$606,$A248,取得記録!$A$7:$A$606,"&gt;="&amp;$C248,取得記録!$A$7:$A$606,"&lt;"&amp;EDATE($C248,12),取得記録!$C$7:$C$606,"&lt;&gt;時間"))</f>
        <v/>
      </c>
      <c r="I248" s="12" t="str">
        <f>IF($C248="","",IF(SUMIFS(取得記録!$E$7:$E$606,取得記録!$B$7:$B$606,$A248,取得記録!$A$7:$A$606,"&gt;="&amp;$C248,取得記録!$A$7:$A$606,"&lt;"&amp;EDATE($C248,12),取得記録!$C$7:$C$606,"時間")&gt;5,"5日超","")&amp;"")</f>
        <v/>
      </c>
      <c r="J248" s="12" t="str">
        <f>IF($C248="","",IF(D248&lt;10,"対象外（10日未満）",IF(H248&gt;=5,"達成",IF(設定!$B$7&gt;=EDATE($C248,12),"未達成","取得中（あと"&amp;(5-H248)&amp;"日）"))))</f>
        <v/>
      </c>
    </row>
    <row r="249" spans="1:10" ht="17.25" x14ac:dyDescent="0.25">
      <c r="A249" s="20" t="str">
        <f>IF(名簿!$A$31="","",名簿!$A$31)</f>
        <v/>
      </c>
      <c r="B249" s="12">
        <v>3</v>
      </c>
      <c r="C249" s="17" t="str">
        <f>IF(OR($A249="",名簿!$B$31=""),"",EDATE(名簿!$B$31,6+12*2))</f>
        <v/>
      </c>
      <c r="D249" s="21" t="str">
        <f>IF($C249="","",IF(AND(名簿!$G$31&lt;&gt;"",名簿!$F$31=$C249),名簿!$G$31,INDEX(GrantTable,3,IF(OR(N(名簿!$C$31)&gt;=5,N(名簿!$D$31)&gt;=30),1,6-MIN(4,MAX(1,N(名簿!$C$31)))))))</f>
        <v/>
      </c>
      <c r="E249" s="12" t="str">
        <f>IF($C249="","",SUMIFS(取得記録!$E$7:$E$606,取得記録!$B$7:$B$606,$A249,取得記録!$A$7:$A$606,"&gt;="&amp;$C249,取得記録!$A$7:$A$606,"&lt;"&amp;EDATE($C249,12)))</f>
        <v/>
      </c>
      <c r="F249" s="12" t="str">
        <f t="shared" si="28"/>
        <v/>
      </c>
      <c r="G249" s="12" t="str">
        <f t="shared" si="23"/>
        <v/>
      </c>
      <c r="H249" s="12" t="str">
        <f>IF($C249="","",SUMIFS(取得記録!$E$7:$E$606,取得記録!$B$7:$B$606,$A249,取得記録!$A$7:$A$606,"&gt;="&amp;$C249,取得記録!$A$7:$A$606,"&lt;"&amp;EDATE($C249,12),取得記録!$C$7:$C$606,"&lt;&gt;時間"))</f>
        <v/>
      </c>
      <c r="I249" s="12" t="str">
        <f>IF($C249="","",IF(SUMIFS(取得記録!$E$7:$E$606,取得記録!$B$7:$B$606,$A249,取得記録!$A$7:$A$606,"&gt;="&amp;$C249,取得記録!$A$7:$A$606,"&lt;"&amp;EDATE($C249,12),取得記録!$C$7:$C$606,"時間")&gt;5,"5日超","")&amp;"")</f>
        <v/>
      </c>
      <c r="J249" s="12" t="str">
        <f>IF($C249="","",IF(D249&lt;10,"対象外（10日未満）",IF(H249&gt;=5,"達成",IF(設定!$B$7&gt;=EDATE($C249,12),"未達成","取得中（あと"&amp;(5-H249)&amp;"日）"))))</f>
        <v/>
      </c>
    </row>
    <row r="250" spans="1:10" ht="17.25" x14ac:dyDescent="0.25">
      <c r="A250" s="20" t="str">
        <f>IF(名簿!$A$31="","",名簿!$A$31)</f>
        <v/>
      </c>
      <c r="B250" s="12">
        <v>4</v>
      </c>
      <c r="C250" s="17" t="str">
        <f>IF(OR($A250="",名簿!$B$31=""),"",EDATE(名簿!$B$31,6+12*3))</f>
        <v/>
      </c>
      <c r="D250" s="21" t="str">
        <f>IF($C250="","",IF(AND(名簿!$G$31&lt;&gt;"",名簿!$F$31=$C250),名簿!$G$31,INDEX(GrantTable,4,IF(OR(N(名簿!$C$31)&gt;=5,N(名簿!$D$31)&gt;=30),1,6-MIN(4,MAX(1,N(名簿!$C$31)))))))</f>
        <v/>
      </c>
      <c r="E250" s="12" t="str">
        <f>IF($C250="","",SUMIFS(取得記録!$E$7:$E$606,取得記録!$B$7:$B$606,$A250,取得記録!$A$7:$A$606,"&gt;="&amp;$C250,取得記録!$A$7:$A$606,"&lt;"&amp;EDATE($C250,12)))</f>
        <v/>
      </c>
      <c r="F250" s="12" t="str">
        <f t="shared" si="28"/>
        <v/>
      </c>
      <c r="G250" s="12" t="str">
        <f t="shared" si="23"/>
        <v/>
      </c>
      <c r="H250" s="12" t="str">
        <f>IF($C250="","",SUMIFS(取得記録!$E$7:$E$606,取得記録!$B$7:$B$606,$A250,取得記録!$A$7:$A$606,"&gt;="&amp;$C250,取得記録!$A$7:$A$606,"&lt;"&amp;EDATE($C250,12),取得記録!$C$7:$C$606,"&lt;&gt;時間"))</f>
        <v/>
      </c>
      <c r="I250" s="12" t="str">
        <f>IF($C250="","",IF(SUMIFS(取得記録!$E$7:$E$606,取得記録!$B$7:$B$606,$A250,取得記録!$A$7:$A$606,"&gt;="&amp;$C250,取得記録!$A$7:$A$606,"&lt;"&amp;EDATE($C250,12),取得記録!$C$7:$C$606,"時間")&gt;5,"5日超","")&amp;"")</f>
        <v/>
      </c>
      <c r="J250" s="12" t="str">
        <f>IF($C250="","",IF(D250&lt;10,"対象外（10日未満）",IF(H250&gt;=5,"達成",IF(設定!$B$7&gt;=EDATE($C250,12),"未達成","取得中（あと"&amp;(5-H250)&amp;"日）"))))</f>
        <v/>
      </c>
    </row>
    <row r="251" spans="1:10" ht="17.25" x14ac:dyDescent="0.25">
      <c r="A251" s="20" t="str">
        <f>IF(名簿!$A$31="","",名簿!$A$31)</f>
        <v/>
      </c>
      <c r="B251" s="12">
        <v>5</v>
      </c>
      <c r="C251" s="17" t="str">
        <f>IF(OR($A251="",名簿!$B$31=""),"",EDATE(名簿!$B$31,6+12*4))</f>
        <v/>
      </c>
      <c r="D251" s="21" t="str">
        <f>IF($C251="","",IF(AND(名簿!$G$31&lt;&gt;"",名簿!$F$31=$C251),名簿!$G$31,INDEX(GrantTable,5,IF(OR(N(名簿!$C$31)&gt;=5,N(名簿!$D$31)&gt;=30),1,6-MIN(4,MAX(1,N(名簿!$C$31)))))))</f>
        <v/>
      </c>
      <c r="E251" s="12" t="str">
        <f>IF($C251="","",SUMIFS(取得記録!$E$7:$E$606,取得記録!$B$7:$B$606,$A251,取得記録!$A$7:$A$606,"&gt;="&amp;$C251,取得記録!$A$7:$A$606,"&lt;"&amp;EDATE($C251,12)))</f>
        <v/>
      </c>
      <c r="F251" s="12" t="str">
        <f t="shared" si="28"/>
        <v/>
      </c>
      <c r="G251" s="12" t="str">
        <f t="shared" si="23"/>
        <v/>
      </c>
      <c r="H251" s="12" t="str">
        <f>IF($C251="","",SUMIFS(取得記録!$E$7:$E$606,取得記録!$B$7:$B$606,$A251,取得記録!$A$7:$A$606,"&gt;="&amp;$C251,取得記録!$A$7:$A$606,"&lt;"&amp;EDATE($C251,12),取得記録!$C$7:$C$606,"&lt;&gt;時間"))</f>
        <v/>
      </c>
      <c r="I251" s="12" t="str">
        <f>IF($C251="","",IF(SUMIFS(取得記録!$E$7:$E$606,取得記録!$B$7:$B$606,$A251,取得記録!$A$7:$A$606,"&gt;="&amp;$C251,取得記録!$A$7:$A$606,"&lt;"&amp;EDATE($C251,12),取得記録!$C$7:$C$606,"時間")&gt;5,"5日超","")&amp;"")</f>
        <v/>
      </c>
      <c r="J251" s="12" t="str">
        <f>IF($C251="","",IF(D251&lt;10,"対象外（10日未満）",IF(H251&gt;=5,"達成",IF(設定!$B$7&gt;=EDATE($C251,12),"未達成","取得中（あと"&amp;(5-H251)&amp;"日）"))))</f>
        <v/>
      </c>
    </row>
    <row r="252" spans="1:10" ht="17.25" x14ac:dyDescent="0.25">
      <c r="A252" s="20" t="str">
        <f>IF(名簿!$A$31="","",名簿!$A$31)</f>
        <v/>
      </c>
      <c r="B252" s="12">
        <v>6</v>
      </c>
      <c r="C252" s="17" t="str">
        <f>IF(OR($A252="",名簿!$B$31=""),"",EDATE(名簿!$B$31,6+12*5))</f>
        <v/>
      </c>
      <c r="D252" s="21" t="str">
        <f>IF($C252="","",IF(AND(名簿!$G$31&lt;&gt;"",名簿!$F$31=$C252),名簿!$G$31,INDEX(GrantTable,6,IF(OR(N(名簿!$C$31)&gt;=5,N(名簿!$D$31)&gt;=30),1,6-MIN(4,MAX(1,N(名簿!$C$31)))))))</f>
        <v/>
      </c>
      <c r="E252" s="12" t="str">
        <f>IF($C252="","",SUMIFS(取得記録!$E$7:$E$606,取得記録!$B$7:$B$606,$A252,取得記録!$A$7:$A$606,"&gt;="&amp;$C252,取得記録!$A$7:$A$606,"&lt;"&amp;EDATE($C252,12)))</f>
        <v/>
      </c>
      <c r="F252" s="12" t="str">
        <f t="shared" si="28"/>
        <v/>
      </c>
      <c r="G252" s="12" t="str">
        <f t="shared" si="23"/>
        <v/>
      </c>
      <c r="H252" s="12" t="str">
        <f>IF($C252="","",SUMIFS(取得記録!$E$7:$E$606,取得記録!$B$7:$B$606,$A252,取得記録!$A$7:$A$606,"&gt;="&amp;$C252,取得記録!$A$7:$A$606,"&lt;"&amp;EDATE($C252,12),取得記録!$C$7:$C$606,"&lt;&gt;時間"))</f>
        <v/>
      </c>
      <c r="I252" s="12" t="str">
        <f>IF($C252="","",IF(SUMIFS(取得記録!$E$7:$E$606,取得記録!$B$7:$B$606,$A252,取得記録!$A$7:$A$606,"&gt;="&amp;$C252,取得記録!$A$7:$A$606,"&lt;"&amp;EDATE($C252,12),取得記録!$C$7:$C$606,"時間")&gt;5,"5日超","")&amp;"")</f>
        <v/>
      </c>
      <c r="J252" s="12" t="str">
        <f>IF($C252="","",IF(D252&lt;10,"対象外（10日未満）",IF(H252&gt;=5,"達成",IF(設定!$B$7&gt;=EDATE($C252,12),"未達成","取得中（あと"&amp;(5-H252)&amp;"日）"))))</f>
        <v/>
      </c>
    </row>
    <row r="253" spans="1:10" ht="17.25" x14ac:dyDescent="0.25">
      <c r="A253" s="20" t="str">
        <f>IF(名簿!$A$31="","",名簿!$A$31)</f>
        <v/>
      </c>
      <c r="B253" s="12">
        <v>7</v>
      </c>
      <c r="C253" s="17" t="str">
        <f>IF(OR($A253="",名簿!$B$31=""),"",EDATE(名簿!$B$31,6+12*6))</f>
        <v/>
      </c>
      <c r="D253" s="21" t="str">
        <f>IF($C253="","",IF(AND(名簿!$G$31&lt;&gt;"",名簿!$F$31=$C253),名簿!$G$31,INDEX(GrantTable,7,IF(OR(N(名簿!$C$31)&gt;=5,N(名簿!$D$31)&gt;=30),1,6-MIN(4,MAX(1,N(名簿!$C$31)))))))</f>
        <v/>
      </c>
      <c r="E253" s="12" t="str">
        <f>IF($C253="","",SUMIFS(取得記録!$E$7:$E$606,取得記録!$B$7:$B$606,$A253,取得記録!$A$7:$A$606,"&gt;="&amp;$C253,取得記録!$A$7:$A$606,"&lt;"&amp;EDATE($C253,12)))</f>
        <v/>
      </c>
      <c r="F253" s="12" t="str">
        <f t="shared" si="28"/>
        <v/>
      </c>
      <c r="G253" s="12" t="str">
        <f t="shared" si="23"/>
        <v/>
      </c>
      <c r="H253" s="12" t="str">
        <f>IF($C253="","",SUMIFS(取得記録!$E$7:$E$606,取得記録!$B$7:$B$606,$A253,取得記録!$A$7:$A$606,"&gt;="&amp;$C253,取得記録!$A$7:$A$606,"&lt;"&amp;EDATE($C253,12),取得記録!$C$7:$C$606,"&lt;&gt;時間"))</f>
        <v/>
      </c>
      <c r="I253" s="12" t="str">
        <f>IF($C253="","",IF(SUMIFS(取得記録!$E$7:$E$606,取得記録!$B$7:$B$606,$A253,取得記録!$A$7:$A$606,"&gt;="&amp;$C253,取得記録!$A$7:$A$606,"&lt;"&amp;EDATE($C253,12),取得記録!$C$7:$C$606,"時間")&gt;5,"5日超","")&amp;"")</f>
        <v/>
      </c>
      <c r="J253" s="12" t="str">
        <f>IF($C253="","",IF(D253&lt;10,"対象外（10日未満）",IF(H253&gt;=5,"達成",IF(設定!$B$7&gt;=EDATE($C253,12),"未達成","取得中（あと"&amp;(5-H253)&amp;"日）"))))</f>
        <v/>
      </c>
    </row>
    <row r="254" spans="1:10" ht="17.25" x14ac:dyDescent="0.25">
      <c r="A254" s="20" t="str">
        <f>IF(名簿!$A$31="","",名簿!$A$31)</f>
        <v/>
      </c>
      <c r="B254" s="12">
        <v>8</v>
      </c>
      <c r="C254" s="17" t="str">
        <f>IF(OR($A254="",名簿!$B$31=""),"",EDATE(名簿!$B$31,6+12*7))</f>
        <v/>
      </c>
      <c r="D254" s="21" t="str">
        <f>IF($C254="","",IF(AND(名簿!$G$31&lt;&gt;"",名簿!$F$31=$C254),名簿!$G$31,INDEX(GrantTable,7,IF(OR(N(名簿!$C$31)&gt;=5,N(名簿!$D$31)&gt;=30),1,6-MIN(4,MAX(1,N(名簿!$C$31)))))))</f>
        <v/>
      </c>
      <c r="E254" s="12" t="str">
        <f>IF($C254="","",SUMIFS(取得記録!$E$7:$E$606,取得記録!$B$7:$B$606,$A254,取得記録!$A$7:$A$606,"&gt;="&amp;$C254,取得記録!$A$7:$A$606,"&lt;"&amp;EDATE($C254,12)))</f>
        <v/>
      </c>
      <c r="F254" s="12" t="str">
        <f t="shared" si="28"/>
        <v/>
      </c>
      <c r="G254" s="12" t="str">
        <f t="shared" si="23"/>
        <v/>
      </c>
      <c r="H254" s="12" t="str">
        <f>IF($C254="","",SUMIFS(取得記録!$E$7:$E$606,取得記録!$B$7:$B$606,$A254,取得記録!$A$7:$A$606,"&gt;="&amp;$C254,取得記録!$A$7:$A$606,"&lt;"&amp;EDATE($C254,12),取得記録!$C$7:$C$606,"&lt;&gt;時間"))</f>
        <v/>
      </c>
      <c r="I254" s="12" t="str">
        <f>IF($C254="","",IF(SUMIFS(取得記録!$E$7:$E$606,取得記録!$B$7:$B$606,$A254,取得記録!$A$7:$A$606,"&gt;="&amp;$C254,取得記録!$A$7:$A$606,"&lt;"&amp;EDATE($C254,12),取得記録!$C$7:$C$606,"時間")&gt;5,"5日超","")&amp;"")</f>
        <v/>
      </c>
      <c r="J254" s="12" t="str">
        <f>IF($C254="","",IF(D254&lt;10,"対象外（10日未満）",IF(H254&gt;=5,"達成",IF(設定!$B$7&gt;=EDATE($C254,12),"未達成","取得中（あと"&amp;(5-H254)&amp;"日）"))))</f>
        <v/>
      </c>
    </row>
    <row r="255" spans="1:10" ht="17.25" x14ac:dyDescent="0.25">
      <c r="A255" s="20" t="str">
        <f>IF(名簿!$A$31="","",名簿!$A$31)</f>
        <v/>
      </c>
      <c r="B255" s="12">
        <v>9</v>
      </c>
      <c r="C255" s="17" t="str">
        <f>IF(OR($A255="",名簿!$B$31=""),"",EDATE(名簿!$B$31,6+12*8))</f>
        <v/>
      </c>
      <c r="D255" s="21" t="str">
        <f>IF($C255="","",IF(AND(名簿!$G$31&lt;&gt;"",名簿!$F$31=$C255),名簿!$G$31,INDEX(GrantTable,7,IF(OR(N(名簿!$C$31)&gt;=5,N(名簿!$D$31)&gt;=30),1,6-MIN(4,MAX(1,N(名簿!$C$31)))))))</f>
        <v/>
      </c>
      <c r="E255" s="12" t="str">
        <f>IF($C255="","",SUMIFS(取得記録!$E$7:$E$606,取得記録!$B$7:$B$606,$A255,取得記録!$A$7:$A$606,"&gt;="&amp;$C255,取得記録!$A$7:$A$606,"&lt;"&amp;EDATE($C255,12)))</f>
        <v/>
      </c>
      <c r="F255" s="12" t="str">
        <f t="shared" si="28"/>
        <v/>
      </c>
      <c r="G255" s="12" t="str">
        <f t="shared" si="23"/>
        <v/>
      </c>
      <c r="H255" s="12" t="str">
        <f>IF($C255="","",SUMIFS(取得記録!$E$7:$E$606,取得記録!$B$7:$B$606,$A255,取得記録!$A$7:$A$606,"&gt;="&amp;$C255,取得記録!$A$7:$A$606,"&lt;"&amp;EDATE($C255,12),取得記録!$C$7:$C$606,"&lt;&gt;時間"))</f>
        <v/>
      </c>
      <c r="I255" s="12" t="str">
        <f>IF($C255="","",IF(SUMIFS(取得記録!$E$7:$E$606,取得記録!$B$7:$B$606,$A255,取得記録!$A$7:$A$606,"&gt;="&amp;$C255,取得記録!$A$7:$A$606,"&lt;"&amp;EDATE($C255,12),取得記録!$C$7:$C$606,"時間")&gt;5,"5日超","")&amp;"")</f>
        <v/>
      </c>
      <c r="J255" s="12" t="str">
        <f>IF($C255="","",IF(D255&lt;10,"対象外（10日未満）",IF(H255&gt;=5,"達成",IF(設定!$B$7&gt;=EDATE($C255,12),"未達成","取得中（あと"&amp;(5-H255)&amp;"日）"))))</f>
        <v/>
      </c>
    </row>
    <row r="256" spans="1:10" ht="17.25" x14ac:dyDescent="0.25">
      <c r="A256" s="20" t="str">
        <f>IF(名簿!$A$31="","",名簿!$A$31)</f>
        <v/>
      </c>
      <c r="B256" s="12">
        <v>10</v>
      </c>
      <c r="C256" s="17" t="str">
        <f>IF(OR($A256="",名簿!$B$31=""),"",EDATE(名簿!$B$31,6+12*9))</f>
        <v/>
      </c>
      <c r="D256" s="21" t="str">
        <f>IF($C256="","",IF(AND(名簿!$G$31&lt;&gt;"",名簿!$F$31=$C256),名簿!$G$31,INDEX(GrantTable,7,IF(OR(N(名簿!$C$31)&gt;=5,N(名簿!$D$31)&gt;=30),1,6-MIN(4,MAX(1,N(名簿!$C$31)))))))</f>
        <v/>
      </c>
      <c r="E256" s="12" t="str">
        <f>IF($C256="","",SUMIFS(取得記録!$E$7:$E$606,取得記録!$B$7:$B$606,$A256,取得記録!$A$7:$A$606,"&gt;="&amp;$C256,取得記録!$A$7:$A$606,"&lt;"&amp;EDATE($C256,12)))</f>
        <v/>
      </c>
      <c r="F256" s="12" t="str">
        <f t="shared" si="28"/>
        <v/>
      </c>
      <c r="G256" s="12" t="str">
        <f t="shared" si="23"/>
        <v/>
      </c>
      <c r="H256" s="12" t="str">
        <f>IF($C256="","",SUMIFS(取得記録!$E$7:$E$606,取得記録!$B$7:$B$606,$A256,取得記録!$A$7:$A$606,"&gt;="&amp;$C256,取得記録!$A$7:$A$606,"&lt;"&amp;EDATE($C256,12),取得記録!$C$7:$C$606,"&lt;&gt;時間"))</f>
        <v/>
      </c>
      <c r="I256" s="12" t="str">
        <f>IF($C256="","",IF(SUMIFS(取得記録!$E$7:$E$606,取得記録!$B$7:$B$606,$A256,取得記録!$A$7:$A$606,"&gt;="&amp;$C256,取得記録!$A$7:$A$606,"&lt;"&amp;EDATE($C256,12),取得記録!$C$7:$C$606,"時間")&gt;5,"5日超","")&amp;"")</f>
        <v/>
      </c>
      <c r="J256" s="12" t="str">
        <f>IF($C256="","",IF(D256&lt;10,"対象外（10日未満）",IF(H256&gt;=5,"達成",IF(設定!$B$7&gt;=EDATE($C256,12),"未達成","取得中（あと"&amp;(5-H256)&amp;"日）"))))</f>
        <v/>
      </c>
    </row>
    <row r="257" spans="1:10" ht="17.25" x14ac:dyDescent="0.25">
      <c r="A257" s="20" t="str">
        <f>IF(名簿!$A$32="","",名簿!$A$32)</f>
        <v/>
      </c>
      <c r="B257" s="12">
        <v>1</v>
      </c>
      <c r="C257" s="17" t="str">
        <f>IF(OR($A257="",名簿!$B$32=""),"",EDATE(名簿!$B$32,6+12*0))</f>
        <v/>
      </c>
      <c r="D257" s="21" t="str">
        <f>IF($C257="","",IF(AND(名簿!$G$32&lt;&gt;"",名簿!$F$32=$C257),名簿!$G$32,INDEX(GrantTable,1,IF(OR(N(名簿!$C$32)&gt;=5,N(名簿!$D$32)&gt;=30),1,6-MIN(4,MAX(1,N(名簿!$C$32)))))))</f>
        <v/>
      </c>
      <c r="E257" s="12" t="str">
        <f>IF($C257="","",SUMIFS(取得記録!$E$7:$E$606,取得記録!$B$7:$B$606,$A257,取得記録!$A$7:$A$606,"&gt;="&amp;$C257,取得記録!$A$7:$A$606,"&lt;"&amp;EDATE($C257,12)))</f>
        <v/>
      </c>
      <c r="F257" s="12" t="str">
        <f>IF($C257="","",0)</f>
        <v/>
      </c>
      <c r="G257" s="12" t="str">
        <f t="shared" si="23"/>
        <v/>
      </c>
      <c r="H257" s="12" t="str">
        <f>IF($C257="","",SUMIFS(取得記録!$E$7:$E$606,取得記録!$B$7:$B$606,$A257,取得記録!$A$7:$A$606,"&gt;="&amp;$C257,取得記録!$A$7:$A$606,"&lt;"&amp;EDATE($C257,12),取得記録!$C$7:$C$606,"&lt;&gt;時間"))</f>
        <v/>
      </c>
      <c r="I257" s="12" t="str">
        <f>IF($C257="","",IF(SUMIFS(取得記録!$E$7:$E$606,取得記録!$B$7:$B$606,$A257,取得記録!$A$7:$A$606,"&gt;="&amp;$C257,取得記録!$A$7:$A$606,"&lt;"&amp;EDATE($C257,12),取得記録!$C$7:$C$606,"時間")&gt;5,"5日超","")&amp;"")</f>
        <v/>
      </c>
      <c r="J257" s="12" t="str">
        <f>IF($C257="","",IF(D257&lt;10,"対象外（10日未満）",IF(H257&gt;=5,"達成",IF(設定!$B$7&gt;=EDATE($C257,12),"未達成","取得中（あと"&amp;(5-H257)&amp;"日）"))))</f>
        <v/>
      </c>
    </row>
    <row r="258" spans="1:10" ht="17.25" x14ac:dyDescent="0.25">
      <c r="A258" s="20" t="str">
        <f>IF(名簿!$A$32="","",名簿!$A$32)</f>
        <v/>
      </c>
      <c r="B258" s="12">
        <v>2</v>
      </c>
      <c r="C258" s="17" t="str">
        <f>IF(OR($A258="",名簿!$B$32=""),"",EDATE(名簿!$B$32,6+12*1))</f>
        <v/>
      </c>
      <c r="D258" s="21" t="str">
        <f>IF($C258="","",IF(AND(名簿!$G$32&lt;&gt;"",名簿!$F$32=$C258),名簿!$G$32,INDEX(GrantTable,2,IF(OR(N(名簿!$C$32)&gt;=5,N(名簿!$D$32)&gt;=30),1,6-MIN(4,MAX(1,N(名簿!$C$32)))))))</f>
        <v/>
      </c>
      <c r="E258" s="12" t="str">
        <f>IF($C258="","",SUMIFS(取得記録!$E$7:$E$606,取得記録!$B$7:$B$606,$A258,取得記録!$A$7:$A$606,"&gt;="&amp;$C258,取得記録!$A$7:$A$606,"&lt;"&amp;EDATE($C258,12)))</f>
        <v/>
      </c>
      <c r="F258" s="12" t="str">
        <f t="shared" ref="F258:F266" si="29">IF($C258="","",N(G257))</f>
        <v/>
      </c>
      <c r="G258" s="12" t="str">
        <f t="shared" si="23"/>
        <v/>
      </c>
      <c r="H258" s="12" t="str">
        <f>IF($C258="","",SUMIFS(取得記録!$E$7:$E$606,取得記録!$B$7:$B$606,$A258,取得記録!$A$7:$A$606,"&gt;="&amp;$C258,取得記録!$A$7:$A$606,"&lt;"&amp;EDATE($C258,12),取得記録!$C$7:$C$606,"&lt;&gt;時間"))</f>
        <v/>
      </c>
      <c r="I258" s="12" t="str">
        <f>IF($C258="","",IF(SUMIFS(取得記録!$E$7:$E$606,取得記録!$B$7:$B$606,$A258,取得記録!$A$7:$A$606,"&gt;="&amp;$C258,取得記録!$A$7:$A$606,"&lt;"&amp;EDATE($C258,12),取得記録!$C$7:$C$606,"時間")&gt;5,"5日超","")&amp;"")</f>
        <v/>
      </c>
      <c r="J258" s="12" t="str">
        <f>IF($C258="","",IF(D258&lt;10,"対象外（10日未満）",IF(H258&gt;=5,"達成",IF(設定!$B$7&gt;=EDATE($C258,12),"未達成","取得中（あと"&amp;(5-H258)&amp;"日）"))))</f>
        <v/>
      </c>
    </row>
    <row r="259" spans="1:10" ht="17.25" x14ac:dyDescent="0.25">
      <c r="A259" s="20" t="str">
        <f>IF(名簿!$A$32="","",名簿!$A$32)</f>
        <v/>
      </c>
      <c r="B259" s="12">
        <v>3</v>
      </c>
      <c r="C259" s="17" t="str">
        <f>IF(OR($A259="",名簿!$B$32=""),"",EDATE(名簿!$B$32,6+12*2))</f>
        <v/>
      </c>
      <c r="D259" s="21" t="str">
        <f>IF($C259="","",IF(AND(名簿!$G$32&lt;&gt;"",名簿!$F$32=$C259),名簿!$G$32,INDEX(GrantTable,3,IF(OR(N(名簿!$C$32)&gt;=5,N(名簿!$D$32)&gt;=30),1,6-MIN(4,MAX(1,N(名簿!$C$32)))))))</f>
        <v/>
      </c>
      <c r="E259" s="12" t="str">
        <f>IF($C259="","",SUMIFS(取得記録!$E$7:$E$606,取得記録!$B$7:$B$606,$A259,取得記録!$A$7:$A$606,"&gt;="&amp;$C259,取得記録!$A$7:$A$606,"&lt;"&amp;EDATE($C259,12)))</f>
        <v/>
      </c>
      <c r="F259" s="12" t="str">
        <f t="shared" si="29"/>
        <v/>
      </c>
      <c r="G259" s="12" t="str">
        <f t="shared" si="23"/>
        <v/>
      </c>
      <c r="H259" s="12" t="str">
        <f>IF($C259="","",SUMIFS(取得記録!$E$7:$E$606,取得記録!$B$7:$B$606,$A259,取得記録!$A$7:$A$606,"&gt;="&amp;$C259,取得記録!$A$7:$A$606,"&lt;"&amp;EDATE($C259,12),取得記録!$C$7:$C$606,"&lt;&gt;時間"))</f>
        <v/>
      </c>
      <c r="I259" s="12" t="str">
        <f>IF($C259="","",IF(SUMIFS(取得記録!$E$7:$E$606,取得記録!$B$7:$B$606,$A259,取得記録!$A$7:$A$606,"&gt;="&amp;$C259,取得記録!$A$7:$A$606,"&lt;"&amp;EDATE($C259,12),取得記録!$C$7:$C$606,"時間")&gt;5,"5日超","")&amp;"")</f>
        <v/>
      </c>
      <c r="J259" s="12" t="str">
        <f>IF($C259="","",IF(D259&lt;10,"対象外（10日未満）",IF(H259&gt;=5,"達成",IF(設定!$B$7&gt;=EDATE($C259,12),"未達成","取得中（あと"&amp;(5-H259)&amp;"日）"))))</f>
        <v/>
      </c>
    </row>
    <row r="260" spans="1:10" ht="17.25" x14ac:dyDescent="0.25">
      <c r="A260" s="20" t="str">
        <f>IF(名簿!$A$32="","",名簿!$A$32)</f>
        <v/>
      </c>
      <c r="B260" s="12">
        <v>4</v>
      </c>
      <c r="C260" s="17" t="str">
        <f>IF(OR($A260="",名簿!$B$32=""),"",EDATE(名簿!$B$32,6+12*3))</f>
        <v/>
      </c>
      <c r="D260" s="21" t="str">
        <f>IF($C260="","",IF(AND(名簿!$G$32&lt;&gt;"",名簿!$F$32=$C260),名簿!$G$32,INDEX(GrantTable,4,IF(OR(N(名簿!$C$32)&gt;=5,N(名簿!$D$32)&gt;=30),1,6-MIN(4,MAX(1,N(名簿!$C$32)))))))</f>
        <v/>
      </c>
      <c r="E260" s="12" t="str">
        <f>IF($C260="","",SUMIFS(取得記録!$E$7:$E$606,取得記録!$B$7:$B$606,$A260,取得記録!$A$7:$A$606,"&gt;="&amp;$C260,取得記録!$A$7:$A$606,"&lt;"&amp;EDATE($C260,12)))</f>
        <v/>
      </c>
      <c r="F260" s="12" t="str">
        <f t="shared" si="29"/>
        <v/>
      </c>
      <c r="G260" s="12" t="str">
        <f t="shared" si="23"/>
        <v/>
      </c>
      <c r="H260" s="12" t="str">
        <f>IF($C260="","",SUMIFS(取得記録!$E$7:$E$606,取得記録!$B$7:$B$606,$A260,取得記録!$A$7:$A$606,"&gt;="&amp;$C260,取得記録!$A$7:$A$606,"&lt;"&amp;EDATE($C260,12),取得記録!$C$7:$C$606,"&lt;&gt;時間"))</f>
        <v/>
      </c>
      <c r="I260" s="12" t="str">
        <f>IF($C260="","",IF(SUMIFS(取得記録!$E$7:$E$606,取得記録!$B$7:$B$606,$A260,取得記録!$A$7:$A$606,"&gt;="&amp;$C260,取得記録!$A$7:$A$606,"&lt;"&amp;EDATE($C260,12),取得記録!$C$7:$C$606,"時間")&gt;5,"5日超","")&amp;"")</f>
        <v/>
      </c>
      <c r="J260" s="12" t="str">
        <f>IF($C260="","",IF(D260&lt;10,"対象外（10日未満）",IF(H260&gt;=5,"達成",IF(設定!$B$7&gt;=EDATE($C260,12),"未達成","取得中（あと"&amp;(5-H260)&amp;"日）"))))</f>
        <v/>
      </c>
    </row>
    <row r="261" spans="1:10" ht="17.25" x14ac:dyDescent="0.25">
      <c r="A261" s="20" t="str">
        <f>IF(名簿!$A$32="","",名簿!$A$32)</f>
        <v/>
      </c>
      <c r="B261" s="12">
        <v>5</v>
      </c>
      <c r="C261" s="17" t="str">
        <f>IF(OR($A261="",名簿!$B$32=""),"",EDATE(名簿!$B$32,6+12*4))</f>
        <v/>
      </c>
      <c r="D261" s="21" t="str">
        <f>IF($C261="","",IF(AND(名簿!$G$32&lt;&gt;"",名簿!$F$32=$C261),名簿!$G$32,INDEX(GrantTable,5,IF(OR(N(名簿!$C$32)&gt;=5,N(名簿!$D$32)&gt;=30),1,6-MIN(4,MAX(1,N(名簿!$C$32)))))))</f>
        <v/>
      </c>
      <c r="E261" s="12" t="str">
        <f>IF($C261="","",SUMIFS(取得記録!$E$7:$E$606,取得記録!$B$7:$B$606,$A261,取得記録!$A$7:$A$606,"&gt;="&amp;$C261,取得記録!$A$7:$A$606,"&lt;"&amp;EDATE($C261,12)))</f>
        <v/>
      </c>
      <c r="F261" s="12" t="str">
        <f t="shared" si="29"/>
        <v/>
      </c>
      <c r="G261" s="12" t="str">
        <f t="shared" si="23"/>
        <v/>
      </c>
      <c r="H261" s="12" t="str">
        <f>IF($C261="","",SUMIFS(取得記録!$E$7:$E$606,取得記録!$B$7:$B$606,$A261,取得記録!$A$7:$A$606,"&gt;="&amp;$C261,取得記録!$A$7:$A$606,"&lt;"&amp;EDATE($C261,12),取得記録!$C$7:$C$606,"&lt;&gt;時間"))</f>
        <v/>
      </c>
      <c r="I261" s="12" t="str">
        <f>IF($C261="","",IF(SUMIFS(取得記録!$E$7:$E$606,取得記録!$B$7:$B$606,$A261,取得記録!$A$7:$A$606,"&gt;="&amp;$C261,取得記録!$A$7:$A$606,"&lt;"&amp;EDATE($C261,12),取得記録!$C$7:$C$606,"時間")&gt;5,"5日超","")&amp;"")</f>
        <v/>
      </c>
      <c r="J261" s="12" t="str">
        <f>IF($C261="","",IF(D261&lt;10,"対象外（10日未満）",IF(H261&gt;=5,"達成",IF(設定!$B$7&gt;=EDATE($C261,12),"未達成","取得中（あと"&amp;(5-H261)&amp;"日）"))))</f>
        <v/>
      </c>
    </row>
    <row r="262" spans="1:10" ht="17.25" x14ac:dyDescent="0.25">
      <c r="A262" s="20" t="str">
        <f>IF(名簿!$A$32="","",名簿!$A$32)</f>
        <v/>
      </c>
      <c r="B262" s="12">
        <v>6</v>
      </c>
      <c r="C262" s="17" t="str">
        <f>IF(OR($A262="",名簿!$B$32=""),"",EDATE(名簿!$B$32,6+12*5))</f>
        <v/>
      </c>
      <c r="D262" s="21" t="str">
        <f>IF($C262="","",IF(AND(名簿!$G$32&lt;&gt;"",名簿!$F$32=$C262),名簿!$G$32,INDEX(GrantTable,6,IF(OR(N(名簿!$C$32)&gt;=5,N(名簿!$D$32)&gt;=30),1,6-MIN(4,MAX(1,N(名簿!$C$32)))))))</f>
        <v/>
      </c>
      <c r="E262" s="12" t="str">
        <f>IF($C262="","",SUMIFS(取得記録!$E$7:$E$606,取得記録!$B$7:$B$606,$A262,取得記録!$A$7:$A$606,"&gt;="&amp;$C262,取得記録!$A$7:$A$606,"&lt;"&amp;EDATE($C262,12)))</f>
        <v/>
      </c>
      <c r="F262" s="12" t="str">
        <f t="shared" si="29"/>
        <v/>
      </c>
      <c r="G262" s="12" t="str">
        <f t="shared" si="23"/>
        <v/>
      </c>
      <c r="H262" s="12" t="str">
        <f>IF($C262="","",SUMIFS(取得記録!$E$7:$E$606,取得記録!$B$7:$B$606,$A262,取得記録!$A$7:$A$606,"&gt;="&amp;$C262,取得記録!$A$7:$A$606,"&lt;"&amp;EDATE($C262,12),取得記録!$C$7:$C$606,"&lt;&gt;時間"))</f>
        <v/>
      </c>
      <c r="I262" s="12" t="str">
        <f>IF($C262="","",IF(SUMIFS(取得記録!$E$7:$E$606,取得記録!$B$7:$B$606,$A262,取得記録!$A$7:$A$606,"&gt;="&amp;$C262,取得記録!$A$7:$A$606,"&lt;"&amp;EDATE($C262,12),取得記録!$C$7:$C$606,"時間")&gt;5,"5日超","")&amp;"")</f>
        <v/>
      </c>
      <c r="J262" s="12" t="str">
        <f>IF($C262="","",IF(D262&lt;10,"対象外（10日未満）",IF(H262&gt;=5,"達成",IF(設定!$B$7&gt;=EDATE($C262,12),"未達成","取得中（あと"&amp;(5-H262)&amp;"日）"))))</f>
        <v/>
      </c>
    </row>
    <row r="263" spans="1:10" ht="17.25" x14ac:dyDescent="0.25">
      <c r="A263" s="20" t="str">
        <f>IF(名簿!$A$32="","",名簿!$A$32)</f>
        <v/>
      </c>
      <c r="B263" s="12">
        <v>7</v>
      </c>
      <c r="C263" s="17" t="str">
        <f>IF(OR($A263="",名簿!$B$32=""),"",EDATE(名簿!$B$32,6+12*6))</f>
        <v/>
      </c>
      <c r="D263" s="21" t="str">
        <f>IF($C263="","",IF(AND(名簿!$G$32&lt;&gt;"",名簿!$F$32=$C263),名簿!$G$32,INDEX(GrantTable,7,IF(OR(N(名簿!$C$32)&gt;=5,N(名簿!$D$32)&gt;=30),1,6-MIN(4,MAX(1,N(名簿!$C$32)))))))</f>
        <v/>
      </c>
      <c r="E263" s="12" t="str">
        <f>IF($C263="","",SUMIFS(取得記録!$E$7:$E$606,取得記録!$B$7:$B$606,$A263,取得記録!$A$7:$A$606,"&gt;="&amp;$C263,取得記録!$A$7:$A$606,"&lt;"&amp;EDATE($C263,12)))</f>
        <v/>
      </c>
      <c r="F263" s="12" t="str">
        <f t="shared" si="29"/>
        <v/>
      </c>
      <c r="G263" s="12" t="str">
        <f t="shared" ref="G263:G326" si="30">IF($C263="","",MAX(0,D263-MAX(0,E263-F263)))</f>
        <v/>
      </c>
      <c r="H263" s="12" t="str">
        <f>IF($C263="","",SUMIFS(取得記録!$E$7:$E$606,取得記録!$B$7:$B$606,$A263,取得記録!$A$7:$A$606,"&gt;="&amp;$C263,取得記録!$A$7:$A$606,"&lt;"&amp;EDATE($C263,12),取得記録!$C$7:$C$606,"&lt;&gt;時間"))</f>
        <v/>
      </c>
      <c r="I263" s="12" t="str">
        <f>IF($C263="","",IF(SUMIFS(取得記録!$E$7:$E$606,取得記録!$B$7:$B$606,$A263,取得記録!$A$7:$A$606,"&gt;="&amp;$C263,取得記録!$A$7:$A$606,"&lt;"&amp;EDATE($C263,12),取得記録!$C$7:$C$606,"時間")&gt;5,"5日超","")&amp;"")</f>
        <v/>
      </c>
      <c r="J263" s="12" t="str">
        <f>IF($C263="","",IF(D263&lt;10,"対象外（10日未満）",IF(H263&gt;=5,"達成",IF(設定!$B$7&gt;=EDATE($C263,12),"未達成","取得中（あと"&amp;(5-H263)&amp;"日）"))))</f>
        <v/>
      </c>
    </row>
    <row r="264" spans="1:10" ht="17.25" x14ac:dyDescent="0.25">
      <c r="A264" s="20" t="str">
        <f>IF(名簿!$A$32="","",名簿!$A$32)</f>
        <v/>
      </c>
      <c r="B264" s="12">
        <v>8</v>
      </c>
      <c r="C264" s="17" t="str">
        <f>IF(OR($A264="",名簿!$B$32=""),"",EDATE(名簿!$B$32,6+12*7))</f>
        <v/>
      </c>
      <c r="D264" s="21" t="str">
        <f>IF($C264="","",IF(AND(名簿!$G$32&lt;&gt;"",名簿!$F$32=$C264),名簿!$G$32,INDEX(GrantTable,7,IF(OR(N(名簿!$C$32)&gt;=5,N(名簿!$D$32)&gt;=30),1,6-MIN(4,MAX(1,N(名簿!$C$32)))))))</f>
        <v/>
      </c>
      <c r="E264" s="12" t="str">
        <f>IF($C264="","",SUMIFS(取得記録!$E$7:$E$606,取得記録!$B$7:$B$606,$A264,取得記録!$A$7:$A$606,"&gt;="&amp;$C264,取得記録!$A$7:$A$606,"&lt;"&amp;EDATE($C264,12)))</f>
        <v/>
      </c>
      <c r="F264" s="12" t="str">
        <f t="shared" si="29"/>
        <v/>
      </c>
      <c r="G264" s="12" t="str">
        <f t="shared" si="30"/>
        <v/>
      </c>
      <c r="H264" s="12" t="str">
        <f>IF($C264="","",SUMIFS(取得記録!$E$7:$E$606,取得記録!$B$7:$B$606,$A264,取得記録!$A$7:$A$606,"&gt;="&amp;$C264,取得記録!$A$7:$A$606,"&lt;"&amp;EDATE($C264,12),取得記録!$C$7:$C$606,"&lt;&gt;時間"))</f>
        <v/>
      </c>
      <c r="I264" s="12" t="str">
        <f>IF($C264="","",IF(SUMIFS(取得記録!$E$7:$E$606,取得記録!$B$7:$B$606,$A264,取得記録!$A$7:$A$606,"&gt;="&amp;$C264,取得記録!$A$7:$A$606,"&lt;"&amp;EDATE($C264,12),取得記録!$C$7:$C$606,"時間")&gt;5,"5日超","")&amp;"")</f>
        <v/>
      </c>
      <c r="J264" s="12" t="str">
        <f>IF($C264="","",IF(D264&lt;10,"対象外（10日未満）",IF(H264&gt;=5,"達成",IF(設定!$B$7&gt;=EDATE($C264,12),"未達成","取得中（あと"&amp;(5-H264)&amp;"日）"))))</f>
        <v/>
      </c>
    </row>
    <row r="265" spans="1:10" ht="17.25" x14ac:dyDescent="0.25">
      <c r="A265" s="20" t="str">
        <f>IF(名簿!$A$32="","",名簿!$A$32)</f>
        <v/>
      </c>
      <c r="B265" s="12">
        <v>9</v>
      </c>
      <c r="C265" s="17" t="str">
        <f>IF(OR($A265="",名簿!$B$32=""),"",EDATE(名簿!$B$32,6+12*8))</f>
        <v/>
      </c>
      <c r="D265" s="21" t="str">
        <f>IF($C265="","",IF(AND(名簿!$G$32&lt;&gt;"",名簿!$F$32=$C265),名簿!$G$32,INDEX(GrantTable,7,IF(OR(N(名簿!$C$32)&gt;=5,N(名簿!$D$32)&gt;=30),1,6-MIN(4,MAX(1,N(名簿!$C$32)))))))</f>
        <v/>
      </c>
      <c r="E265" s="12" t="str">
        <f>IF($C265="","",SUMIFS(取得記録!$E$7:$E$606,取得記録!$B$7:$B$606,$A265,取得記録!$A$7:$A$606,"&gt;="&amp;$C265,取得記録!$A$7:$A$606,"&lt;"&amp;EDATE($C265,12)))</f>
        <v/>
      </c>
      <c r="F265" s="12" t="str">
        <f t="shared" si="29"/>
        <v/>
      </c>
      <c r="G265" s="12" t="str">
        <f t="shared" si="30"/>
        <v/>
      </c>
      <c r="H265" s="12" t="str">
        <f>IF($C265="","",SUMIFS(取得記録!$E$7:$E$606,取得記録!$B$7:$B$606,$A265,取得記録!$A$7:$A$606,"&gt;="&amp;$C265,取得記録!$A$7:$A$606,"&lt;"&amp;EDATE($C265,12),取得記録!$C$7:$C$606,"&lt;&gt;時間"))</f>
        <v/>
      </c>
      <c r="I265" s="12" t="str">
        <f>IF($C265="","",IF(SUMIFS(取得記録!$E$7:$E$606,取得記録!$B$7:$B$606,$A265,取得記録!$A$7:$A$606,"&gt;="&amp;$C265,取得記録!$A$7:$A$606,"&lt;"&amp;EDATE($C265,12),取得記録!$C$7:$C$606,"時間")&gt;5,"5日超","")&amp;"")</f>
        <v/>
      </c>
      <c r="J265" s="12" t="str">
        <f>IF($C265="","",IF(D265&lt;10,"対象外（10日未満）",IF(H265&gt;=5,"達成",IF(設定!$B$7&gt;=EDATE($C265,12),"未達成","取得中（あと"&amp;(5-H265)&amp;"日）"))))</f>
        <v/>
      </c>
    </row>
    <row r="266" spans="1:10" ht="17.25" x14ac:dyDescent="0.25">
      <c r="A266" s="20" t="str">
        <f>IF(名簿!$A$32="","",名簿!$A$32)</f>
        <v/>
      </c>
      <c r="B266" s="12">
        <v>10</v>
      </c>
      <c r="C266" s="17" t="str">
        <f>IF(OR($A266="",名簿!$B$32=""),"",EDATE(名簿!$B$32,6+12*9))</f>
        <v/>
      </c>
      <c r="D266" s="21" t="str">
        <f>IF($C266="","",IF(AND(名簿!$G$32&lt;&gt;"",名簿!$F$32=$C266),名簿!$G$32,INDEX(GrantTable,7,IF(OR(N(名簿!$C$32)&gt;=5,N(名簿!$D$32)&gt;=30),1,6-MIN(4,MAX(1,N(名簿!$C$32)))))))</f>
        <v/>
      </c>
      <c r="E266" s="12" t="str">
        <f>IF($C266="","",SUMIFS(取得記録!$E$7:$E$606,取得記録!$B$7:$B$606,$A266,取得記録!$A$7:$A$606,"&gt;="&amp;$C266,取得記録!$A$7:$A$606,"&lt;"&amp;EDATE($C266,12)))</f>
        <v/>
      </c>
      <c r="F266" s="12" t="str">
        <f t="shared" si="29"/>
        <v/>
      </c>
      <c r="G266" s="12" t="str">
        <f t="shared" si="30"/>
        <v/>
      </c>
      <c r="H266" s="12" t="str">
        <f>IF($C266="","",SUMIFS(取得記録!$E$7:$E$606,取得記録!$B$7:$B$606,$A266,取得記録!$A$7:$A$606,"&gt;="&amp;$C266,取得記録!$A$7:$A$606,"&lt;"&amp;EDATE($C266,12),取得記録!$C$7:$C$606,"&lt;&gt;時間"))</f>
        <v/>
      </c>
      <c r="I266" s="12" t="str">
        <f>IF($C266="","",IF(SUMIFS(取得記録!$E$7:$E$606,取得記録!$B$7:$B$606,$A266,取得記録!$A$7:$A$606,"&gt;="&amp;$C266,取得記録!$A$7:$A$606,"&lt;"&amp;EDATE($C266,12),取得記録!$C$7:$C$606,"時間")&gt;5,"5日超","")&amp;"")</f>
        <v/>
      </c>
      <c r="J266" s="12" t="str">
        <f>IF($C266="","",IF(D266&lt;10,"対象外（10日未満）",IF(H266&gt;=5,"達成",IF(設定!$B$7&gt;=EDATE($C266,12),"未達成","取得中（あと"&amp;(5-H266)&amp;"日）"))))</f>
        <v/>
      </c>
    </row>
    <row r="267" spans="1:10" ht="17.25" x14ac:dyDescent="0.25">
      <c r="A267" s="20" t="str">
        <f>IF(名簿!$A$33="","",名簿!$A$33)</f>
        <v/>
      </c>
      <c r="B267" s="12">
        <v>1</v>
      </c>
      <c r="C267" s="17" t="str">
        <f>IF(OR($A267="",名簿!$B$33=""),"",EDATE(名簿!$B$33,6+12*0))</f>
        <v/>
      </c>
      <c r="D267" s="21" t="str">
        <f>IF($C267="","",IF(AND(名簿!$G$33&lt;&gt;"",名簿!$F$33=$C267),名簿!$G$33,INDEX(GrantTable,1,IF(OR(N(名簿!$C$33)&gt;=5,N(名簿!$D$33)&gt;=30),1,6-MIN(4,MAX(1,N(名簿!$C$33)))))))</f>
        <v/>
      </c>
      <c r="E267" s="12" t="str">
        <f>IF($C267="","",SUMIFS(取得記録!$E$7:$E$606,取得記録!$B$7:$B$606,$A267,取得記録!$A$7:$A$606,"&gt;="&amp;$C267,取得記録!$A$7:$A$606,"&lt;"&amp;EDATE($C267,12)))</f>
        <v/>
      </c>
      <c r="F267" s="12" t="str">
        <f>IF($C267="","",0)</f>
        <v/>
      </c>
      <c r="G267" s="12" t="str">
        <f t="shared" si="30"/>
        <v/>
      </c>
      <c r="H267" s="12" t="str">
        <f>IF($C267="","",SUMIFS(取得記録!$E$7:$E$606,取得記録!$B$7:$B$606,$A267,取得記録!$A$7:$A$606,"&gt;="&amp;$C267,取得記録!$A$7:$A$606,"&lt;"&amp;EDATE($C267,12),取得記録!$C$7:$C$606,"&lt;&gt;時間"))</f>
        <v/>
      </c>
      <c r="I267" s="12" t="str">
        <f>IF($C267="","",IF(SUMIFS(取得記録!$E$7:$E$606,取得記録!$B$7:$B$606,$A267,取得記録!$A$7:$A$606,"&gt;="&amp;$C267,取得記録!$A$7:$A$606,"&lt;"&amp;EDATE($C267,12),取得記録!$C$7:$C$606,"時間")&gt;5,"5日超","")&amp;"")</f>
        <v/>
      </c>
      <c r="J267" s="12" t="str">
        <f>IF($C267="","",IF(D267&lt;10,"対象外（10日未満）",IF(H267&gt;=5,"達成",IF(設定!$B$7&gt;=EDATE($C267,12),"未達成","取得中（あと"&amp;(5-H267)&amp;"日）"))))</f>
        <v/>
      </c>
    </row>
    <row r="268" spans="1:10" ht="17.25" x14ac:dyDescent="0.25">
      <c r="A268" s="20" t="str">
        <f>IF(名簿!$A$33="","",名簿!$A$33)</f>
        <v/>
      </c>
      <c r="B268" s="12">
        <v>2</v>
      </c>
      <c r="C268" s="17" t="str">
        <f>IF(OR($A268="",名簿!$B$33=""),"",EDATE(名簿!$B$33,6+12*1))</f>
        <v/>
      </c>
      <c r="D268" s="21" t="str">
        <f>IF($C268="","",IF(AND(名簿!$G$33&lt;&gt;"",名簿!$F$33=$C268),名簿!$G$33,INDEX(GrantTable,2,IF(OR(N(名簿!$C$33)&gt;=5,N(名簿!$D$33)&gt;=30),1,6-MIN(4,MAX(1,N(名簿!$C$33)))))))</f>
        <v/>
      </c>
      <c r="E268" s="12" t="str">
        <f>IF($C268="","",SUMIFS(取得記録!$E$7:$E$606,取得記録!$B$7:$B$606,$A268,取得記録!$A$7:$A$606,"&gt;="&amp;$C268,取得記録!$A$7:$A$606,"&lt;"&amp;EDATE($C268,12)))</f>
        <v/>
      </c>
      <c r="F268" s="12" t="str">
        <f t="shared" ref="F268:F276" si="31">IF($C268="","",N(G267))</f>
        <v/>
      </c>
      <c r="G268" s="12" t="str">
        <f t="shared" si="30"/>
        <v/>
      </c>
      <c r="H268" s="12" t="str">
        <f>IF($C268="","",SUMIFS(取得記録!$E$7:$E$606,取得記録!$B$7:$B$606,$A268,取得記録!$A$7:$A$606,"&gt;="&amp;$C268,取得記録!$A$7:$A$606,"&lt;"&amp;EDATE($C268,12),取得記録!$C$7:$C$606,"&lt;&gt;時間"))</f>
        <v/>
      </c>
      <c r="I268" s="12" t="str">
        <f>IF($C268="","",IF(SUMIFS(取得記録!$E$7:$E$606,取得記録!$B$7:$B$606,$A268,取得記録!$A$7:$A$606,"&gt;="&amp;$C268,取得記録!$A$7:$A$606,"&lt;"&amp;EDATE($C268,12),取得記録!$C$7:$C$606,"時間")&gt;5,"5日超","")&amp;"")</f>
        <v/>
      </c>
      <c r="J268" s="12" t="str">
        <f>IF($C268="","",IF(D268&lt;10,"対象外（10日未満）",IF(H268&gt;=5,"達成",IF(設定!$B$7&gt;=EDATE($C268,12),"未達成","取得中（あと"&amp;(5-H268)&amp;"日）"))))</f>
        <v/>
      </c>
    </row>
    <row r="269" spans="1:10" ht="17.25" x14ac:dyDescent="0.25">
      <c r="A269" s="20" t="str">
        <f>IF(名簿!$A$33="","",名簿!$A$33)</f>
        <v/>
      </c>
      <c r="B269" s="12">
        <v>3</v>
      </c>
      <c r="C269" s="17" t="str">
        <f>IF(OR($A269="",名簿!$B$33=""),"",EDATE(名簿!$B$33,6+12*2))</f>
        <v/>
      </c>
      <c r="D269" s="21" t="str">
        <f>IF($C269="","",IF(AND(名簿!$G$33&lt;&gt;"",名簿!$F$33=$C269),名簿!$G$33,INDEX(GrantTable,3,IF(OR(N(名簿!$C$33)&gt;=5,N(名簿!$D$33)&gt;=30),1,6-MIN(4,MAX(1,N(名簿!$C$33)))))))</f>
        <v/>
      </c>
      <c r="E269" s="12" t="str">
        <f>IF($C269="","",SUMIFS(取得記録!$E$7:$E$606,取得記録!$B$7:$B$606,$A269,取得記録!$A$7:$A$606,"&gt;="&amp;$C269,取得記録!$A$7:$A$606,"&lt;"&amp;EDATE($C269,12)))</f>
        <v/>
      </c>
      <c r="F269" s="12" t="str">
        <f t="shared" si="31"/>
        <v/>
      </c>
      <c r="G269" s="12" t="str">
        <f t="shared" si="30"/>
        <v/>
      </c>
      <c r="H269" s="12" t="str">
        <f>IF($C269="","",SUMIFS(取得記録!$E$7:$E$606,取得記録!$B$7:$B$606,$A269,取得記録!$A$7:$A$606,"&gt;="&amp;$C269,取得記録!$A$7:$A$606,"&lt;"&amp;EDATE($C269,12),取得記録!$C$7:$C$606,"&lt;&gt;時間"))</f>
        <v/>
      </c>
      <c r="I269" s="12" t="str">
        <f>IF($C269="","",IF(SUMIFS(取得記録!$E$7:$E$606,取得記録!$B$7:$B$606,$A269,取得記録!$A$7:$A$606,"&gt;="&amp;$C269,取得記録!$A$7:$A$606,"&lt;"&amp;EDATE($C269,12),取得記録!$C$7:$C$606,"時間")&gt;5,"5日超","")&amp;"")</f>
        <v/>
      </c>
      <c r="J269" s="12" t="str">
        <f>IF($C269="","",IF(D269&lt;10,"対象外（10日未満）",IF(H269&gt;=5,"達成",IF(設定!$B$7&gt;=EDATE($C269,12),"未達成","取得中（あと"&amp;(5-H269)&amp;"日）"))))</f>
        <v/>
      </c>
    </row>
    <row r="270" spans="1:10" ht="17.25" x14ac:dyDescent="0.25">
      <c r="A270" s="20" t="str">
        <f>IF(名簿!$A$33="","",名簿!$A$33)</f>
        <v/>
      </c>
      <c r="B270" s="12">
        <v>4</v>
      </c>
      <c r="C270" s="17" t="str">
        <f>IF(OR($A270="",名簿!$B$33=""),"",EDATE(名簿!$B$33,6+12*3))</f>
        <v/>
      </c>
      <c r="D270" s="21" t="str">
        <f>IF($C270="","",IF(AND(名簿!$G$33&lt;&gt;"",名簿!$F$33=$C270),名簿!$G$33,INDEX(GrantTable,4,IF(OR(N(名簿!$C$33)&gt;=5,N(名簿!$D$33)&gt;=30),1,6-MIN(4,MAX(1,N(名簿!$C$33)))))))</f>
        <v/>
      </c>
      <c r="E270" s="12" t="str">
        <f>IF($C270="","",SUMIFS(取得記録!$E$7:$E$606,取得記録!$B$7:$B$606,$A270,取得記録!$A$7:$A$606,"&gt;="&amp;$C270,取得記録!$A$7:$A$606,"&lt;"&amp;EDATE($C270,12)))</f>
        <v/>
      </c>
      <c r="F270" s="12" t="str">
        <f t="shared" si="31"/>
        <v/>
      </c>
      <c r="G270" s="12" t="str">
        <f t="shared" si="30"/>
        <v/>
      </c>
      <c r="H270" s="12" t="str">
        <f>IF($C270="","",SUMIFS(取得記録!$E$7:$E$606,取得記録!$B$7:$B$606,$A270,取得記録!$A$7:$A$606,"&gt;="&amp;$C270,取得記録!$A$7:$A$606,"&lt;"&amp;EDATE($C270,12),取得記録!$C$7:$C$606,"&lt;&gt;時間"))</f>
        <v/>
      </c>
      <c r="I270" s="12" t="str">
        <f>IF($C270="","",IF(SUMIFS(取得記録!$E$7:$E$606,取得記録!$B$7:$B$606,$A270,取得記録!$A$7:$A$606,"&gt;="&amp;$C270,取得記録!$A$7:$A$606,"&lt;"&amp;EDATE($C270,12),取得記録!$C$7:$C$606,"時間")&gt;5,"5日超","")&amp;"")</f>
        <v/>
      </c>
      <c r="J270" s="12" t="str">
        <f>IF($C270="","",IF(D270&lt;10,"対象外（10日未満）",IF(H270&gt;=5,"達成",IF(設定!$B$7&gt;=EDATE($C270,12),"未達成","取得中（あと"&amp;(5-H270)&amp;"日）"))))</f>
        <v/>
      </c>
    </row>
    <row r="271" spans="1:10" ht="17.25" x14ac:dyDescent="0.25">
      <c r="A271" s="20" t="str">
        <f>IF(名簿!$A$33="","",名簿!$A$33)</f>
        <v/>
      </c>
      <c r="B271" s="12">
        <v>5</v>
      </c>
      <c r="C271" s="17" t="str">
        <f>IF(OR($A271="",名簿!$B$33=""),"",EDATE(名簿!$B$33,6+12*4))</f>
        <v/>
      </c>
      <c r="D271" s="21" t="str">
        <f>IF($C271="","",IF(AND(名簿!$G$33&lt;&gt;"",名簿!$F$33=$C271),名簿!$G$33,INDEX(GrantTable,5,IF(OR(N(名簿!$C$33)&gt;=5,N(名簿!$D$33)&gt;=30),1,6-MIN(4,MAX(1,N(名簿!$C$33)))))))</f>
        <v/>
      </c>
      <c r="E271" s="12" t="str">
        <f>IF($C271="","",SUMIFS(取得記録!$E$7:$E$606,取得記録!$B$7:$B$606,$A271,取得記録!$A$7:$A$606,"&gt;="&amp;$C271,取得記録!$A$7:$A$606,"&lt;"&amp;EDATE($C271,12)))</f>
        <v/>
      </c>
      <c r="F271" s="12" t="str">
        <f t="shared" si="31"/>
        <v/>
      </c>
      <c r="G271" s="12" t="str">
        <f t="shared" si="30"/>
        <v/>
      </c>
      <c r="H271" s="12" t="str">
        <f>IF($C271="","",SUMIFS(取得記録!$E$7:$E$606,取得記録!$B$7:$B$606,$A271,取得記録!$A$7:$A$606,"&gt;="&amp;$C271,取得記録!$A$7:$A$606,"&lt;"&amp;EDATE($C271,12),取得記録!$C$7:$C$606,"&lt;&gt;時間"))</f>
        <v/>
      </c>
      <c r="I271" s="12" t="str">
        <f>IF($C271="","",IF(SUMIFS(取得記録!$E$7:$E$606,取得記録!$B$7:$B$606,$A271,取得記録!$A$7:$A$606,"&gt;="&amp;$C271,取得記録!$A$7:$A$606,"&lt;"&amp;EDATE($C271,12),取得記録!$C$7:$C$606,"時間")&gt;5,"5日超","")&amp;"")</f>
        <v/>
      </c>
      <c r="J271" s="12" t="str">
        <f>IF($C271="","",IF(D271&lt;10,"対象外（10日未満）",IF(H271&gt;=5,"達成",IF(設定!$B$7&gt;=EDATE($C271,12),"未達成","取得中（あと"&amp;(5-H271)&amp;"日）"))))</f>
        <v/>
      </c>
    </row>
    <row r="272" spans="1:10" ht="17.25" x14ac:dyDescent="0.25">
      <c r="A272" s="20" t="str">
        <f>IF(名簿!$A$33="","",名簿!$A$33)</f>
        <v/>
      </c>
      <c r="B272" s="12">
        <v>6</v>
      </c>
      <c r="C272" s="17" t="str">
        <f>IF(OR($A272="",名簿!$B$33=""),"",EDATE(名簿!$B$33,6+12*5))</f>
        <v/>
      </c>
      <c r="D272" s="21" t="str">
        <f>IF($C272="","",IF(AND(名簿!$G$33&lt;&gt;"",名簿!$F$33=$C272),名簿!$G$33,INDEX(GrantTable,6,IF(OR(N(名簿!$C$33)&gt;=5,N(名簿!$D$33)&gt;=30),1,6-MIN(4,MAX(1,N(名簿!$C$33)))))))</f>
        <v/>
      </c>
      <c r="E272" s="12" t="str">
        <f>IF($C272="","",SUMIFS(取得記録!$E$7:$E$606,取得記録!$B$7:$B$606,$A272,取得記録!$A$7:$A$606,"&gt;="&amp;$C272,取得記録!$A$7:$A$606,"&lt;"&amp;EDATE($C272,12)))</f>
        <v/>
      </c>
      <c r="F272" s="12" t="str">
        <f t="shared" si="31"/>
        <v/>
      </c>
      <c r="G272" s="12" t="str">
        <f t="shared" si="30"/>
        <v/>
      </c>
      <c r="H272" s="12" t="str">
        <f>IF($C272="","",SUMIFS(取得記録!$E$7:$E$606,取得記録!$B$7:$B$606,$A272,取得記録!$A$7:$A$606,"&gt;="&amp;$C272,取得記録!$A$7:$A$606,"&lt;"&amp;EDATE($C272,12),取得記録!$C$7:$C$606,"&lt;&gt;時間"))</f>
        <v/>
      </c>
      <c r="I272" s="12" t="str">
        <f>IF($C272="","",IF(SUMIFS(取得記録!$E$7:$E$606,取得記録!$B$7:$B$606,$A272,取得記録!$A$7:$A$606,"&gt;="&amp;$C272,取得記録!$A$7:$A$606,"&lt;"&amp;EDATE($C272,12),取得記録!$C$7:$C$606,"時間")&gt;5,"5日超","")&amp;"")</f>
        <v/>
      </c>
      <c r="J272" s="12" t="str">
        <f>IF($C272="","",IF(D272&lt;10,"対象外（10日未満）",IF(H272&gt;=5,"達成",IF(設定!$B$7&gt;=EDATE($C272,12),"未達成","取得中（あと"&amp;(5-H272)&amp;"日）"))))</f>
        <v/>
      </c>
    </row>
    <row r="273" spans="1:10" ht="17.25" x14ac:dyDescent="0.25">
      <c r="A273" s="20" t="str">
        <f>IF(名簿!$A$33="","",名簿!$A$33)</f>
        <v/>
      </c>
      <c r="B273" s="12">
        <v>7</v>
      </c>
      <c r="C273" s="17" t="str">
        <f>IF(OR($A273="",名簿!$B$33=""),"",EDATE(名簿!$B$33,6+12*6))</f>
        <v/>
      </c>
      <c r="D273" s="21" t="str">
        <f>IF($C273="","",IF(AND(名簿!$G$33&lt;&gt;"",名簿!$F$33=$C273),名簿!$G$33,INDEX(GrantTable,7,IF(OR(N(名簿!$C$33)&gt;=5,N(名簿!$D$33)&gt;=30),1,6-MIN(4,MAX(1,N(名簿!$C$33)))))))</f>
        <v/>
      </c>
      <c r="E273" s="12" t="str">
        <f>IF($C273="","",SUMIFS(取得記録!$E$7:$E$606,取得記録!$B$7:$B$606,$A273,取得記録!$A$7:$A$606,"&gt;="&amp;$C273,取得記録!$A$7:$A$606,"&lt;"&amp;EDATE($C273,12)))</f>
        <v/>
      </c>
      <c r="F273" s="12" t="str">
        <f t="shared" si="31"/>
        <v/>
      </c>
      <c r="G273" s="12" t="str">
        <f t="shared" si="30"/>
        <v/>
      </c>
      <c r="H273" s="12" t="str">
        <f>IF($C273="","",SUMIFS(取得記録!$E$7:$E$606,取得記録!$B$7:$B$606,$A273,取得記録!$A$7:$A$606,"&gt;="&amp;$C273,取得記録!$A$7:$A$606,"&lt;"&amp;EDATE($C273,12),取得記録!$C$7:$C$606,"&lt;&gt;時間"))</f>
        <v/>
      </c>
      <c r="I273" s="12" t="str">
        <f>IF($C273="","",IF(SUMIFS(取得記録!$E$7:$E$606,取得記録!$B$7:$B$606,$A273,取得記録!$A$7:$A$606,"&gt;="&amp;$C273,取得記録!$A$7:$A$606,"&lt;"&amp;EDATE($C273,12),取得記録!$C$7:$C$606,"時間")&gt;5,"5日超","")&amp;"")</f>
        <v/>
      </c>
      <c r="J273" s="12" t="str">
        <f>IF($C273="","",IF(D273&lt;10,"対象外（10日未満）",IF(H273&gt;=5,"達成",IF(設定!$B$7&gt;=EDATE($C273,12),"未達成","取得中（あと"&amp;(5-H273)&amp;"日）"))))</f>
        <v/>
      </c>
    </row>
    <row r="274" spans="1:10" ht="17.25" x14ac:dyDescent="0.25">
      <c r="A274" s="20" t="str">
        <f>IF(名簿!$A$33="","",名簿!$A$33)</f>
        <v/>
      </c>
      <c r="B274" s="12">
        <v>8</v>
      </c>
      <c r="C274" s="17" t="str">
        <f>IF(OR($A274="",名簿!$B$33=""),"",EDATE(名簿!$B$33,6+12*7))</f>
        <v/>
      </c>
      <c r="D274" s="21" t="str">
        <f>IF($C274="","",IF(AND(名簿!$G$33&lt;&gt;"",名簿!$F$33=$C274),名簿!$G$33,INDEX(GrantTable,7,IF(OR(N(名簿!$C$33)&gt;=5,N(名簿!$D$33)&gt;=30),1,6-MIN(4,MAX(1,N(名簿!$C$33)))))))</f>
        <v/>
      </c>
      <c r="E274" s="12" t="str">
        <f>IF($C274="","",SUMIFS(取得記録!$E$7:$E$606,取得記録!$B$7:$B$606,$A274,取得記録!$A$7:$A$606,"&gt;="&amp;$C274,取得記録!$A$7:$A$606,"&lt;"&amp;EDATE($C274,12)))</f>
        <v/>
      </c>
      <c r="F274" s="12" t="str">
        <f t="shared" si="31"/>
        <v/>
      </c>
      <c r="G274" s="12" t="str">
        <f t="shared" si="30"/>
        <v/>
      </c>
      <c r="H274" s="12" t="str">
        <f>IF($C274="","",SUMIFS(取得記録!$E$7:$E$606,取得記録!$B$7:$B$606,$A274,取得記録!$A$7:$A$606,"&gt;="&amp;$C274,取得記録!$A$7:$A$606,"&lt;"&amp;EDATE($C274,12),取得記録!$C$7:$C$606,"&lt;&gt;時間"))</f>
        <v/>
      </c>
      <c r="I274" s="12" t="str">
        <f>IF($C274="","",IF(SUMIFS(取得記録!$E$7:$E$606,取得記録!$B$7:$B$606,$A274,取得記録!$A$7:$A$606,"&gt;="&amp;$C274,取得記録!$A$7:$A$606,"&lt;"&amp;EDATE($C274,12),取得記録!$C$7:$C$606,"時間")&gt;5,"5日超","")&amp;"")</f>
        <v/>
      </c>
      <c r="J274" s="12" t="str">
        <f>IF($C274="","",IF(D274&lt;10,"対象外（10日未満）",IF(H274&gt;=5,"達成",IF(設定!$B$7&gt;=EDATE($C274,12),"未達成","取得中（あと"&amp;(5-H274)&amp;"日）"))))</f>
        <v/>
      </c>
    </row>
    <row r="275" spans="1:10" ht="17.25" x14ac:dyDescent="0.25">
      <c r="A275" s="20" t="str">
        <f>IF(名簿!$A$33="","",名簿!$A$33)</f>
        <v/>
      </c>
      <c r="B275" s="12">
        <v>9</v>
      </c>
      <c r="C275" s="17" t="str">
        <f>IF(OR($A275="",名簿!$B$33=""),"",EDATE(名簿!$B$33,6+12*8))</f>
        <v/>
      </c>
      <c r="D275" s="21" t="str">
        <f>IF($C275="","",IF(AND(名簿!$G$33&lt;&gt;"",名簿!$F$33=$C275),名簿!$G$33,INDEX(GrantTable,7,IF(OR(N(名簿!$C$33)&gt;=5,N(名簿!$D$33)&gt;=30),1,6-MIN(4,MAX(1,N(名簿!$C$33)))))))</f>
        <v/>
      </c>
      <c r="E275" s="12" t="str">
        <f>IF($C275="","",SUMIFS(取得記録!$E$7:$E$606,取得記録!$B$7:$B$606,$A275,取得記録!$A$7:$A$606,"&gt;="&amp;$C275,取得記録!$A$7:$A$606,"&lt;"&amp;EDATE($C275,12)))</f>
        <v/>
      </c>
      <c r="F275" s="12" t="str">
        <f t="shared" si="31"/>
        <v/>
      </c>
      <c r="G275" s="12" t="str">
        <f t="shared" si="30"/>
        <v/>
      </c>
      <c r="H275" s="12" t="str">
        <f>IF($C275="","",SUMIFS(取得記録!$E$7:$E$606,取得記録!$B$7:$B$606,$A275,取得記録!$A$7:$A$606,"&gt;="&amp;$C275,取得記録!$A$7:$A$606,"&lt;"&amp;EDATE($C275,12),取得記録!$C$7:$C$606,"&lt;&gt;時間"))</f>
        <v/>
      </c>
      <c r="I275" s="12" t="str">
        <f>IF($C275="","",IF(SUMIFS(取得記録!$E$7:$E$606,取得記録!$B$7:$B$606,$A275,取得記録!$A$7:$A$606,"&gt;="&amp;$C275,取得記録!$A$7:$A$606,"&lt;"&amp;EDATE($C275,12),取得記録!$C$7:$C$606,"時間")&gt;5,"5日超","")&amp;"")</f>
        <v/>
      </c>
      <c r="J275" s="12" t="str">
        <f>IF($C275="","",IF(D275&lt;10,"対象外（10日未満）",IF(H275&gt;=5,"達成",IF(設定!$B$7&gt;=EDATE($C275,12),"未達成","取得中（あと"&amp;(5-H275)&amp;"日）"))))</f>
        <v/>
      </c>
    </row>
    <row r="276" spans="1:10" ht="17.25" x14ac:dyDescent="0.25">
      <c r="A276" s="20" t="str">
        <f>IF(名簿!$A$33="","",名簿!$A$33)</f>
        <v/>
      </c>
      <c r="B276" s="12">
        <v>10</v>
      </c>
      <c r="C276" s="17" t="str">
        <f>IF(OR($A276="",名簿!$B$33=""),"",EDATE(名簿!$B$33,6+12*9))</f>
        <v/>
      </c>
      <c r="D276" s="21" t="str">
        <f>IF($C276="","",IF(AND(名簿!$G$33&lt;&gt;"",名簿!$F$33=$C276),名簿!$G$33,INDEX(GrantTable,7,IF(OR(N(名簿!$C$33)&gt;=5,N(名簿!$D$33)&gt;=30),1,6-MIN(4,MAX(1,N(名簿!$C$33)))))))</f>
        <v/>
      </c>
      <c r="E276" s="12" t="str">
        <f>IF($C276="","",SUMIFS(取得記録!$E$7:$E$606,取得記録!$B$7:$B$606,$A276,取得記録!$A$7:$A$606,"&gt;="&amp;$C276,取得記録!$A$7:$A$606,"&lt;"&amp;EDATE($C276,12)))</f>
        <v/>
      </c>
      <c r="F276" s="12" t="str">
        <f t="shared" si="31"/>
        <v/>
      </c>
      <c r="G276" s="12" t="str">
        <f t="shared" si="30"/>
        <v/>
      </c>
      <c r="H276" s="12" t="str">
        <f>IF($C276="","",SUMIFS(取得記録!$E$7:$E$606,取得記録!$B$7:$B$606,$A276,取得記録!$A$7:$A$606,"&gt;="&amp;$C276,取得記録!$A$7:$A$606,"&lt;"&amp;EDATE($C276,12),取得記録!$C$7:$C$606,"&lt;&gt;時間"))</f>
        <v/>
      </c>
      <c r="I276" s="12" t="str">
        <f>IF($C276="","",IF(SUMIFS(取得記録!$E$7:$E$606,取得記録!$B$7:$B$606,$A276,取得記録!$A$7:$A$606,"&gt;="&amp;$C276,取得記録!$A$7:$A$606,"&lt;"&amp;EDATE($C276,12),取得記録!$C$7:$C$606,"時間")&gt;5,"5日超","")&amp;"")</f>
        <v/>
      </c>
      <c r="J276" s="12" t="str">
        <f>IF($C276="","",IF(D276&lt;10,"対象外（10日未満）",IF(H276&gt;=5,"達成",IF(設定!$B$7&gt;=EDATE($C276,12),"未達成","取得中（あと"&amp;(5-H276)&amp;"日）"))))</f>
        <v/>
      </c>
    </row>
    <row r="277" spans="1:10" ht="17.25" x14ac:dyDescent="0.25">
      <c r="A277" s="20" t="str">
        <f>IF(名簿!$A$34="","",名簿!$A$34)</f>
        <v/>
      </c>
      <c r="B277" s="12">
        <v>1</v>
      </c>
      <c r="C277" s="17" t="str">
        <f>IF(OR($A277="",名簿!$B$34=""),"",EDATE(名簿!$B$34,6+12*0))</f>
        <v/>
      </c>
      <c r="D277" s="21" t="str">
        <f>IF($C277="","",IF(AND(名簿!$G$34&lt;&gt;"",名簿!$F$34=$C277),名簿!$G$34,INDEX(GrantTable,1,IF(OR(N(名簿!$C$34)&gt;=5,N(名簿!$D$34)&gt;=30),1,6-MIN(4,MAX(1,N(名簿!$C$34)))))))</f>
        <v/>
      </c>
      <c r="E277" s="12" t="str">
        <f>IF($C277="","",SUMIFS(取得記録!$E$7:$E$606,取得記録!$B$7:$B$606,$A277,取得記録!$A$7:$A$606,"&gt;="&amp;$C277,取得記録!$A$7:$A$606,"&lt;"&amp;EDATE($C277,12)))</f>
        <v/>
      </c>
      <c r="F277" s="12" t="str">
        <f>IF($C277="","",0)</f>
        <v/>
      </c>
      <c r="G277" s="12" t="str">
        <f t="shared" si="30"/>
        <v/>
      </c>
      <c r="H277" s="12" t="str">
        <f>IF($C277="","",SUMIFS(取得記録!$E$7:$E$606,取得記録!$B$7:$B$606,$A277,取得記録!$A$7:$A$606,"&gt;="&amp;$C277,取得記録!$A$7:$A$606,"&lt;"&amp;EDATE($C277,12),取得記録!$C$7:$C$606,"&lt;&gt;時間"))</f>
        <v/>
      </c>
      <c r="I277" s="12" t="str">
        <f>IF($C277="","",IF(SUMIFS(取得記録!$E$7:$E$606,取得記録!$B$7:$B$606,$A277,取得記録!$A$7:$A$606,"&gt;="&amp;$C277,取得記録!$A$7:$A$606,"&lt;"&amp;EDATE($C277,12),取得記録!$C$7:$C$606,"時間")&gt;5,"5日超","")&amp;"")</f>
        <v/>
      </c>
      <c r="J277" s="12" t="str">
        <f>IF($C277="","",IF(D277&lt;10,"対象外（10日未満）",IF(H277&gt;=5,"達成",IF(設定!$B$7&gt;=EDATE($C277,12),"未達成","取得中（あと"&amp;(5-H277)&amp;"日）"))))</f>
        <v/>
      </c>
    </row>
    <row r="278" spans="1:10" ht="17.25" x14ac:dyDescent="0.25">
      <c r="A278" s="20" t="str">
        <f>IF(名簿!$A$34="","",名簿!$A$34)</f>
        <v/>
      </c>
      <c r="B278" s="12">
        <v>2</v>
      </c>
      <c r="C278" s="17" t="str">
        <f>IF(OR($A278="",名簿!$B$34=""),"",EDATE(名簿!$B$34,6+12*1))</f>
        <v/>
      </c>
      <c r="D278" s="21" t="str">
        <f>IF($C278="","",IF(AND(名簿!$G$34&lt;&gt;"",名簿!$F$34=$C278),名簿!$G$34,INDEX(GrantTable,2,IF(OR(N(名簿!$C$34)&gt;=5,N(名簿!$D$34)&gt;=30),1,6-MIN(4,MAX(1,N(名簿!$C$34)))))))</f>
        <v/>
      </c>
      <c r="E278" s="12" t="str">
        <f>IF($C278="","",SUMIFS(取得記録!$E$7:$E$606,取得記録!$B$7:$B$606,$A278,取得記録!$A$7:$A$606,"&gt;="&amp;$C278,取得記録!$A$7:$A$606,"&lt;"&amp;EDATE($C278,12)))</f>
        <v/>
      </c>
      <c r="F278" s="12" t="str">
        <f t="shared" ref="F278:F286" si="32">IF($C278="","",N(G277))</f>
        <v/>
      </c>
      <c r="G278" s="12" t="str">
        <f t="shared" si="30"/>
        <v/>
      </c>
      <c r="H278" s="12" t="str">
        <f>IF($C278="","",SUMIFS(取得記録!$E$7:$E$606,取得記録!$B$7:$B$606,$A278,取得記録!$A$7:$A$606,"&gt;="&amp;$C278,取得記録!$A$7:$A$606,"&lt;"&amp;EDATE($C278,12),取得記録!$C$7:$C$606,"&lt;&gt;時間"))</f>
        <v/>
      </c>
      <c r="I278" s="12" t="str">
        <f>IF($C278="","",IF(SUMIFS(取得記録!$E$7:$E$606,取得記録!$B$7:$B$606,$A278,取得記録!$A$7:$A$606,"&gt;="&amp;$C278,取得記録!$A$7:$A$606,"&lt;"&amp;EDATE($C278,12),取得記録!$C$7:$C$606,"時間")&gt;5,"5日超","")&amp;"")</f>
        <v/>
      </c>
      <c r="J278" s="12" t="str">
        <f>IF($C278="","",IF(D278&lt;10,"対象外（10日未満）",IF(H278&gt;=5,"達成",IF(設定!$B$7&gt;=EDATE($C278,12),"未達成","取得中（あと"&amp;(5-H278)&amp;"日）"))))</f>
        <v/>
      </c>
    </row>
    <row r="279" spans="1:10" ht="17.25" x14ac:dyDescent="0.25">
      <c r="A279" s="20" t="str">
        <f>IF(名簿!$A$34="","",名簿!$A$34)</f>
        <v/>
      </c>
      <c r="B279" s="12">
        <v>3</v>
      </c>
      <c r="C279" s="17" t="str">
        <f>IF(OR($A279="",名簿!$B$34=""),"",EDATE(名簿!$B$34,6+12*2))</f>
        <v/>
      </c>
      <c r="D279" s="21" t="str">
        <f>IF($C279="","",IF(AND(名簿!$G$34&lt;&gt;"",名簿!$F$34=$C279),名簿!$G$34,INDEX(GrantTable,3,IF(OR(N(名簿!$C$34)&gt;=5,N(名簿!$D$34)&gt;=30),1,6-MIN(4,MAX(1,N(名簿!$C$34)))))))</f>
        <v/>
      </c>
      <c r="E279" s="12" t="str">
        <f>IF($C279="","",SUMIFS(取得記録!$E$7:$E$606,取得記録!$B$7:$B$606,$A279,取得記録!$A$7:$A$606,"&gt;="&amp;$C279,取得記録!$A$7:$A$606,"&lt;"&amp;EDATE($C279,12)))</f>
        <v/>
      </c>
      <c r="F279" s="12" t="str">
        <f t="shared" si="32"/>
        <v/>
      </c>
      <c r="G279" s="12" t="str">
        <f t="shared" si="30"/>
        <v/>
      </c>
      <c r="H279" s="12" t="str">
        <f>IF($C279="","",SUMIFS(取得記録!$E$7:$E$606,取得記録!$B$7:$B$606,$A279,取得記録!$A$7:$A$606,"&gt;="&amp;$C279,取得記録!$A$7:$A$606,"&lt;"&amp;EDATE($C279,12),取得記録!$C$7:$C$606,"&lt;&gt;時間"))</f>
        <v/>
      </c>
      <c r="I279" s="12" t="str">
        <f>IF($C279="","",IF(SUMIFS(取得記録!$E$7:$E$606,取得記録!$B$7:$B$606,$A279,取得記録!$A$7:$A$606,"&gt;="&amp;$C279,取得記録!$A$7:$A$606,"&lt;"&amp;EDATE($C279,12),取得記録!$C$7:$C$606,"時間")&gt;5,"5日超","")&amp;"")</f>
        <v/>
      </c>
      <c r="J279" s="12" t="str">
        <f>IF($C279="","",IF(D279&lt;10,"対象外（10日未満）",IF(H279&gt;=5,"達成",IF(設定!$B$7&gt;=EDATE($C279,12),"未達成","取得中（あと"&amp;(5-H279)&amp;"日）"))))</f>
        <v/>
      </c>
    </row>
    <row r="280" spans="1:10" ht="17.25" x14ac:dyDescent="0.25">
      <c r="A280" s="20" t="str">
        <f>IF(名簿!$A$34="","",名簿!$A$34)</f>
        <v/>
      </c>
      <c r="B280" s="12">
        <v>4</v>
      </c>
      <c r="C280" s="17" t="str">
        <f>IF(OR($A280="",名簿!$B$34=""),"",EDATE(名簿!$B$34,6+12*3))</f>
        <v/>
      </c>
      <c r="D280" s="21" t="str">
        <f>IF($C280="","",IF(AND(名簿!$G$34&lt;&gt;"",名簿!$F$34=$C280),名簿!$G$34,INDEX(GrantTable,4,IF(OR(N(名簿!$C$34)&gt;=5,N(名簿!$D$34)&gt;=30),1,6-MIN(4,MAX(1,N(名簿!$C$34)))))))</f>
        <v/>
      </c>
      <c r="E280" s="12" t="str">
        <f>IF($C280="","",SUMIFS(取得記録!$E$7:$E$606,取得記録!$B$7:$B$606,$A280,取得記録!$A$7:$A$606,"&gt;="&amp;$C280,取得記録!$A$7:$A$606,"&lt;"&amp;EDATE($C280,12)))</f>
        <v/>
      </c>
      <c r="F280" s="12" t="str">
        <f t="shared" si="32"/>
        <v/>
      </c>
      <c r="G280" s="12" t="str">
        <f t="shared" si="30"/>
        <v/>
      </c>
      <c r="H280" s="12" t="str">
        <f>IF($C280="","",SUMIFS(取得記録!$E$7:$E$606,取得記録!$B$7:$B$606,$A280,取得記録!$A$7:$A$606,"&gt;="&amp;$C280,取得記録!$A$7:$A$606,"&lt;"&amp;EDATE($C280,12),取得記録!$C$7:$C$606,"&lt;&gt;時間"))</f>
        <v/>
      </c>
      <c r="I280" s="12" t="str">
        <f>IF($C280="","",IF(SUMIFS(取得記録!$E$7:$E$606,取得記録!$B$7:$B$606,$A280,取得記録!$A$7:$A$606,"&gt;="&amp;$C280,取得記録!$A$7:$A$606,"&lt;"&amp;EDATE($C280,12),取得記録!$C$7:$C$606,"時間")&gt;5,"5日超","")&amp;"")</f>
        <v/>
      </c>
      <c r="J280" s="12" t="str">
        <f>IF($C280="","",IF(D280&lt;10,"対象外（10日未満）",IF(H280&gt;=5,"達成",IF(設定!$B$7&gt;=EDATE($C280,12),"未達成","取得中（あと"&amp;(5-H280)&amp;"日）"))))</f>
        <v/>
      </c>
    </row>
    <row r="281" spans="1:10" ht="17.25" x14ac:dyDescent="0.25">
      <c r="A281" s="20" t="str">
        <f>IF(名簿!$A$34="","",名簿!$A$34)</f>
        <v/>
      </c>
      <c r="B281" s="12">
        <v>5</v>
      </c>
      <c r="C281" s="17" t="str">
        <f>IF(OR($A281="",名簿!$B$34=""),"",EDATE(名簿!$B$34,6+12*4))</f>
        <v/>
      </c>
      <c r="D281" s="21" t="str">
        <f>IF($C281="","",IF(AND(名簿!$G$34&lt;&gt;"",名簿!$F$34=$C281),名簿!$G$34,INDEX(GrantTable,5,IF(OR(N(名簿!$C$34)&gt;=5,N(名簿!$D$34)&gt;=30),1,6-MIN(4,MAX(1,N(名簿!$C$34)))))))</f>
        <v/>
      </c>
      <c r="E281" s="12" t="str">
        <f>IF($C281="","",SUMIFS(取得記録!$E$7:$E$606,取得記録!$B$7:$B$606,$A281,取得記録!$A$7:$A$606,"&gt;="&amp;$C281,取得記録!$A$7:$A$606,"&lt;"&amp;EDATE($C281,12)))</f>
        <v/>
      </c>
      <c r="F281" s="12" t="str">
        <f t="shared" si="32"/>
        <v/>
      </c>
      <c r="G281" s="12" t="str">
        <f t="shared" si="30"/>
        <v/>
      </c>
      <c r="H281" s="12" t="str">
        <f>IF($C281="","",SUMIFS(取得記録!$E$7:$E$606,取得記録!$B$7:$B$606,$A281,取得記録!$A$7:$A$606,"&gt;="&amp;$C281,取得記録!$A$7:$A$606,"&lt;"&amp;EDATE($C281,12),取得記録!$C$7:$C$606,"&lt;&gt;時間"))</f>
        <v/>
      </c>
      <c r="I281" s="12" t="str">
        <f>IF($C281="","",IF(SUMIFS(取得記録!$E$7:$E$606,取得記録!$B$7:$B$606,$A281,取得記録!$A$7:$A$606,"&gt;="&amp;$C281,取得記録!$A$7:$A$606,"&lt;"&amp;EDATE($C281,12),取得記録!$C$7:$C$606,"時間")&gt;5,"5日超","")&amp;"")</f>
        <v/>
      </c>
      <c r="J281" s="12" t="str">
        <f>IF($C281="","",IF(D281&lt;10,"対象外（10日未満）",IF(H281&gt;=5,"達成",IF(設定!$B$7&gt;=EDATE($C281,12),"未達成","取得中（あと"&amp;(5-H281)&amp;"日）"))))</f>
        <v/>
      </c>
    </row>
    <row r="282" spans="1:10" ht="17.25" x14ac:dyDescent="0.25">
      <c r="A282" s="20" t="str">
        <f>IF(名簿!$A$34="","",名簿!$A$34)</f>
        <v/>
      </c>
      <c r="B282" s="12">
        <v>6</v>
      </c>
      <c r="C282" s="17" t="str">
        <f>IF(OR($A282="",名簿!$B$34=""),"",EDATE(名簿!$B$34,6+12*5))</f>
        <v/>
      </c>
      <c r="D282" s="21" t="str">
        <f>IF($C282="","",IF(AND(名簿!$G$34&lt;&gt;"",名簿!$F$34=$C282),名簿!$G$34,INDEX(GrantTable,6,IF(OR(N(名簿!$C$34)&gt;=5,N(名簿!$D$34)&gt;=30),1,6-MIN(4,MAX(1,N(名簿!$C$34)))))))</f>
        <v/>
      </c>
      <c r="E282" s="12" t="str">
        <f>IF($C282="","",SUMIFS(取得記録!$E$7:$E$606,取得記録!$B$7:$B$606,$A282,取得記録!$A$7:$A$606,"&gt;="&amp;$C282,取得記録!$A$7:$A$606,"&lt;"&amp;EDATE($C282,12)))</f>
        <v/>
      </c>
      <c r="F282" s="12" t="str">
        <f t="shared" si="32"/>
        <v/>
      </c>
      <c r="G282" s="12" t="str">
        <f t="shared" si="30"/>
        <v/>
      </c>
      <c r="H282" s="12" t="str">
        <f>IF($C282="","",SUMIFS(取得記録!$E$7:$E$606,取得記録!$B$7:$B$606,$A282,取得記録!$A$7:$A$606,"&gt;="&amp;$C282,取得記録!$A$7:$A$606,"&lt;"&amp;EDATE($C282,12),取得記録!$C$7:$C$606,"&lt;&gt;時間"))</f>
        <v/>
      </c>
      <c r="I282" s="12" t="str">
        <f>IF($C282="","",IF(SUMIFS(取得記録!$E$7:$E$606,取得記録!$B$7:$B$606,$A282,取得記録!$A$7:$A$606,"&gt;="&amp;$C282,取得記録!$A$7:$A$606,"&lt;"&amp;EDATE($C282,12),取得記録!$C$7:$C$606,"時間")&gt;5,"5日超","")&amp;"")</f>
        <v/>
      </c>
      <c r="J282" s="12" t="str">
        <f>IF($C282="","",IF(D282&lt;10,"対象外（10日未満）",IF(H282&gt;=5,"達成",IF(設定!$B$7&gt;=EDATE($C282,12),"未達成","取得中（あと"&amp;(5-H282)&amp;"日）"))))</f>
        <v/>
      </c>
    </row>
    <row r="283" spans="1:10" ht="17.25" x14ac:dyDescent="0.25">
      <c r="A283" s="20" t="str">
        <f>IF(名簿!$A$34="","",名簿!$A$34)</f>
        <v/>
      </c>
      <c r="B283" s="12">
        <v>7</v>
      </c>
      <c r="C283" s="17" t="str">
        <f>IF(OR($A283="",名簿!$B$34=""),"",EDATE(名簿!$B$34,6+12*6))</f>
        <v/>
      </c>
      <c r="D283" s="21" t="str">
        <f>IF($C283="","",IF(AND(名簿!$G$34&lt;&gt;"",名簿!$F$34=$C283),名簿!$G$34,INDEX(GrantTable,7,IF(OR(N(名簿!$C$34)&gt;=5,N(名簿!$D$34)&gt;=30),1,6-MIN(4,MAX(1,N(名簿!$C$34)))))))</f>
        <v/>
      </c>
      <c r="E283" s="12" t="str">
        <f>IF($C283="","",SUMIFS(取得記録!$E$7:$E$606,取得記録!$B$7:$B$606,$A283,取得記録!$A$7:$A$606,"&gt;="&amp;$C283,取得記録!$A$7:$A$606,"&lt;"&amp;EDATE($C283,12)))</f>
        <v/>
      </c>
      <c r="F283" s="12" t="str">
        <f t="shared" si="32"/>
        <v/>
      </c>
      <c r="G283" s="12" t="str">
        <f t="shared" si="30"/>
        <v/>
      </c>
      <c r="H283" s="12" t="str">
        <f>IF($C283="","",SUMIFS(取得記録!$E$7:$E$606,取得記録!$B$7:$B$606,$A283,取得記録!$A$7:$A$606,"&gt;="&amp;$C283,取得記録!$A$7:$A$606,"&lt;"&amp;EDATE($C283,12),取得記録!$C$7:$C$606,"&lt;&gt;時間"))</f>
        <v/>
      </c>
      <c r="I283" s="12" t="str">
        <f>IF($C283="","",IF(SUMIFS(取得記録!$E$7:$E$606,取得記録!$B$7:$B$606,$A283,取得記録!$A$7:$A$606,"&gt;="&amp;$C283,取得記録!$A$7:$A$606,"&lt;"&amp;EDATE($C283,12),取得記録!$C$7:$C$606,"時間")&gt;5,"5日超","")&amp;"")</f>
        <v/>
      </c>
      <c r="J283" s="12" t="str">
        <f>IF($C283="","",IF(D283&lt;10,"対象外（10日未満）",IF(H283&gt;=5,"達成",IF(設定!$B$7&gt;=EDATE($C283,12),"未達成","取得中（あと"&amp;(5-H283)&amp;"日）"))))</f>
        <v/>
      </c>
    </row>
    <row r="284" spans="1:10" ht="17.25" x14ac:dyDescent="0.25">
      <c r="A284" s="20" t="str">
        <f>IF(名簿!$A$34="","",名簿!$A$34)</f>
        <v/>
      </c>
      <c r="B284" s="12">
        <v>8</v>
      </c>
      <c r="C284" s="17" t="str">
        <f>IF(OR($A284="",名簿!$B$34=""),"",EDATE(名簿!$B$34,6+12*7))</f>
        <v/>
      </c>
      <c r="D284" s="21" t="str">
        <f>IF($C284="","",IF(AND(名簿!$G$34&lt;&gt;"",名簿!$F$34=$C284),名簿!$G$34,INDEX(GrantTable,7,IF(OR(N(名簿!$C$34)&gt;=5,N(名簿!$D$34)&gt;=30),1,6-MIN(4,MAX(1,N(名簿!$C$34)))))))</f>
        <v/>
      </c>
      <c r="E284" s="12" t="str">
        <f>IF($C284="","",SUMIFS(取得記録!$E$7:$E$606,取得記録!$B$7:$B$606,$A284,取得記録!$A$7:$A$606,"&gt;="&amp;$C284,取得記録!$A$7:$A$606,"&lt;"&amp;EDATE($C284,12)))</f>
        <v/>
      </c>
      <c r="F284" s="12" t="str">
        <f t="shared" si="32"/>
        <v/>
      </c>
      <c r="G284" s="12" t="str">
        <f t="shared" si="30"/>
        <v/>
      </c>
      <c r="H284" s="12" t="str">
        <f>IF($C284="","",SUMIFS(取得記録!$E$7:$E$606,取得記録!$B$7:$B$606,$A284,取得記録!$A$7:$A$606,"&gt;="&amp;$C284,取得記録!$A$7:$A$606,"&lt;"&amp;EDATE($C284,12),取得記録!$C$7:$C$606,"&lt;&gt;時間"))</f>
        <v/>
      </c>
      <c r="I284" s="12" t="str">
        <f>IF($C284="","",IF(SUMIFS(取得記録!$E$7:$E$606,取得記録!$B$7:$B$606,$A284,取得記録!$A$7:$A$606,"&gt;="&amp;$C284,取得記録!$A$7:$A$606,"&lt;"&amp;EDATE($C284,12),取得記録!$C$7:$C$606,"時間")&gt;5,"5日超","")&amp;"")</f>
        <v/>
      </c>
      <c r="J284" s="12" t="str">
        <f>IF($C284="","",IF(D284&lt;10,"対象外（10日未満）",IF(H284&gt;=5,"達成",IF(設定!$B$7&gt;=EDATE($C284,12),"未達成","取得中（あと"&amp;(5-H284)&amp;"日）"))))</f>
        <v/>
      </c>
    </row>
    <row r="285" spans="1:10" ht="17.25" x14ac:dyDescent="0.25">
      <c r="A285" s="20" t="str">
        <f>IF(名簿!$A$34="","",名簿!$A$34)</f>
        <v/>
      </c>
      <c r="B285" s="12">
        <v>9</v>
      </c>
      <c r="C285" s="17" t="str">
        <f>IF(OR($A285="",名簿!$B$34=""),"",EDATE(名簿!$B$34,6+12*8))</f>
        <v/>
      </c>
      <c r="D285" s="21" t="str">
        <f>IF($C285="","",IF(AND(名簿!$G$34&lt;&gt;"",名簿!$F$34=$C285),名簿!$G$34,INDEX(GrantTable,7,IF(OR(N(名簿!$C$34)&gt;=5,N(名簿!$D$34)&gt;=30),1,6-MIN(4,MAX(1,N(名簿!$C$34)))))))</f>
        <v/>
      </c>
      <c r="E285" s="12" t="str">
        <f>IF($C285="","",SUMIFS(取得記録!$E$7:$E$606,取得記録!$B$7:$B$606,$A285,取得記録!$A$7:$A$606,"&gt;="&amp;$C285,取得記録!$A$7:$A$606,"&lt;"&amp;EDATE($C285,12)))</f>
        <v/>
      </c>
      <c r="F285" s="12" t="str">
        <f t="shared" si="32"/>
        <v/>
      </c>
      <c r="G285" s="12" t="str">
        <f t="shared" si="30"/>
        <v/>
      </c>
      <c r="H285" s="12" t="str">
        <f>IF($C285="","",SUMIFS(取得記録!$E$7:$E$606,取得記録!$B$7:$B$606,$A285,取得記録!$A$7:$A$606,"&gt;="&amp;$C285,取得記録!$A$7:$A$606,"&lt;"&amp;EDATE($C285,12),取得記録!$C$7:$C$606,"&lt;&gt;時間"))</f>
        <v/>
      </c>
      <c r="I285" s="12" t="str">
        <f>IF($C285="","",IF(SUMIFS(取得記録!$E$7:$E$606,取得記録!$B$7:$B$606,$A285,取得記録!$A$7:$A$606,"&gt;="&amp;$C285,取得記録!$A$7:$A$606,"&lt;"&amp;EDATE($C285,12),取得記録!$C$7:$C$606,"時間")&gt;5,"5日超","")&amp;"")</f>
        <v/>
      </c>
      <c r="J285" s="12" t="str">
        <f>IF($C285="","",IF(D285&lt;10,"対象外（10日未満）",IF(H285&gt;=5,"達成",IF(設定!$B$7&gt;=EDATE($C285,12),"未達成","取得中（あと"&amp;(5-H285)&amp;"日）"))))</f>
        <v/>
      </c>
    </row>
    <row r="286" spans="1:10" ht="17.25" x14ac:dyDescent="0.25">
      <c r="A286" s="20" t="str">
        <f>IF(名簿!$A$34="","",名簿!$A$34)</f>
        <v/>
      </c>
      <c r="B286" s="12">
        <v>10</v>
      </c>
      <c r="C286" s="17" t="str">
        <f>IF(OR($A286="",名簿!$B$34=""),"",EDATE(名簿!$B$34,6+12*9))</f>
        <v/>
      </c>
      <c r="D286" s="21" t="str">
        <f>IF($C286="","",IF(AND(名簿!$G$34&lt;&gt;"",名簿!$F$34=$C286),名簿!$G$34,INDEX(GrantTable,7,IF(OR(N(名簿!$C$34)&gt;=5,N(名簿!$D$34)&gt;=30),1,6-MIN(4,MAX(1,N(名簿!$C$34)))))))</f>
        <v/>
      </c>
      <c r="E286" s="12" t="str">
        <f>IF($C286="","",SUMIFS(取得記録!$E$7:$E$606,取得記録!$B$7:$B$606,$A286,取得記録!$A$7:$A$606,"&gt;="&amp;$C286,取得記録!$A$7:$A$606,"&lt;"&amp;EDATE($C286,12)))</f>
        <v/>
      </c>
      <c r="F286" s="12" t="str">
        <f t="shared" si="32"/>
        <v/>
      </c>
      <c r="G286" s="12" t="str">
        <f t="shared" si="30"/>
        <v/>
      </c>
      <c r="H286" s="12" t="str">
        <f>IF($C286="","",SUMIFS(取得記録!$E$7:$E$606,取得記録!$B$7:$B$606,$A286,取得記録!$A$7:$A$606,"&gt;="&amp;$C286,取得記録!$A$7:$A$606,"&lt;"&amp;EDATE($C286,12),取得記録!$C$7:$C$606,"&lt;&gt;時間"))</f>
        <v/>
      </c>
      <c r="I286" s="12" t="str">
        <f>IF($C286="","",IF(SUMIFS(取得記録!$E$7:$E$606,取得記録!$B$7:$B$606,$A286,取得記録!$A$7:$A$606,"&gt;="&amp;$C286,取得記録!$A$7:$A$606,"&lt;"&amp;EDATE($C286,12),取得記録!$C$7:$C$606,"時間")&gt;5,"5日超","")&amp;"")</f>
        <v/>
      </c>
      <c r="J286" s="12" t="str">
        <f>IF($C286="","",IF(D286&lt;10,"対象外（10日未満）",IF(H286&gt;=5,"達成",IF(設定!$B$7&gt;=EDATE($C286,12),"未達成","取得中（あと"&amp;(5-H286)&amp;"日）"))))</f>
        <v/>
      </c>
    </row>
    <row r="287" spans="1:10" ht="17.25" x14ac:dyDescent="0.25">
      <c r="A287" s="20" t="str">
        <f>IF(名簿!$A$35="","",名簿!$A$35)</f>
        <v/>
      </c>
      <c r="B287" s="12">
        <v>1</v>
      </c>
      <c r="C287" s="17" t="str">
        <f>IF(OR($A287="",名簿!$B$35=""),"",EDATE(名簿!$B$35,6+12*0))</f>
        <v/>
      </c>
      <c r="D287" s="21" t="str">
        <f>IF($C287="","",IF(AND(名簿!$G$35&lt;&gt;"",名簿!$F$35=$C287),名簿!$G$35,INDEX(GrantTable,1,IF(OR(N(名簿!$C$35)&gt;=5,N(名簿!$D$35)&gt;=30),1,6-MIN(4,MAX(1,N(名簿!$C$35)))))))</f>
        <v/>
      </c>
      <c r="E287" s="12" t="str">
        <f>IF($C287="","",SUMIFS(取得記録!$E$7:$E$606,取得記録!$B$7:$B$606,$A287,取得記録!$A$7:$A$606,"&gt;="&amp;$C287,取得記録!$A$7:$A$606,"&lt;"&amp;EDATE($C287,12)))</f>
        <v/>
      </c>
      <c r="F287" s="12" t="str">
        <f>IF($C287="","",0)</f>
        <v/>
      </c>
      <c r="G287" s="12" t="str">
        <f t="shared" si="30"/>
        <v/>
      </c>
      <c r="H287" s="12" t="str">
        <f>IF($C287="","",SUMIFS(取得記録!$E$7:$E$606,取得記録!$B$7:$B$606,$A287,取得記録!$A$7:$A$606,"&gt;="&amp;$C287,取得記録!$A$7:$A$606,"&lt;"&amp;EDATE($C287,12),取得記録!$C$7:$C$606,"&lt;&gt;時間"))</f>
        <v/>
      </c>
      <c r="I287" s="12" t="str">
        <f>IF($C287="","",IF(SUMIFS(取得記録!$E$7:$E$606,取得記録!$B$7:$B$606,$A287,取得記録!$A$7:$A$606,"&gt;="&amp;$C287,取得記録!$A$7:$A$606,"&lt;"&amp;EDATE($C287,12),取得記録!$C$7:$C$606,"時間")&gt;5,"5日超","")&amp;"")</f>
        <v/>
      </c>
      <c r="J287" s="12" t="str">
        <f>IF($C287="","",IF(D287&lt;10,"対象外（10日未満）",IF(H287&gt;=5,"達成",IF(設定!$B$7&gt;=EDATE($C287,12),"未達成","取得中（あと"&amp;(5-H287)&amp;"日）"))))</f>
        <v/>
      </c>
    </row>
    <row r="288" spans="1:10" ht="17.25" x14ac:dyDescent="0.25">
      <c r="A288" s="20" t="str">
        <f>IF(名簿!$A$35="","",名簿!$A$35)</f>
        <v/>
      </c>
      <c r="B288" s="12">
        <v>2</v>
      </c>
      <c r="C288" s="17" t="str">
        <f>IF(OR($A288="",名簿!$B$35=""),"",EDATE(名簿!$B$35,6+12*1))</f>
        <v/>
      </c>
      <c r="D288" s="21" t="str">
        <f>IF($C288="","",IF(AND(名簿!$G$35&lt;&gt;"",名簿!$F$35=$C288),名簿!$G$35,INDEX(GrantTable,2,IF(OR(N(名簿!$C$35)&gt;=5,N(名簿!$D$35)&gt;=30),1,6-MIN(4,MAX(1,N(名簿!$C$35)))))))</f>
        <v/>
      </c>
      <c r="E288" s="12" t="str">
        <f>IF($C288="","",SUMIFS(取得記録!$E$7:$E$606,取得記録!$B$7:$B$606,$A288,取得記録!$A$7:$A$606,"&gt;="&amp;$C288,取得記録!$A$7:$A$606,"&lt;"&amp;EDATE($C288,12)))</f>
        <v/>
      </c>
      <c r="F288" s="12" t="str">
        <f t="shared" ref="F288:F296" si="33">IF($C288="","",N(G287))</f>
        <v/>
      </c>
      <c r="G288" s="12" t="str">
        <f t="shared" si="30"/>
        <v/>
      </c>
      <c r="H288" s="12" t="str">
        <f>IF($C288="","",SUMIFS(取得記録!$E$7:$E$606,取得記録!$B$7:$B$606,$A288,取得記録!$A$7:$A$606,"&gt;="&amp;$C288,取得記録!$A$7:$A$606,"&lt;"&amp;EDATE($C288,12),取得記録!$C$7:$C$606,"&lt;&gt;時間"))</f>
        <v/>
      </c>
      <c r="I288" s="12" t="str">
        <f>IF($C288="","",IF(SUMIFS(取得記録!$E$7:$E$606,取得記録!$B$7:$B$606,$A288,取得記録!$A$7:$A$606,"&gt;="&amp;$C288,取得記録!$A$7:$A$606,"&lt;"&amp;EDATE($C288,12),取得記録!$C$7:$C$606,"時間")&gt;5,"5日超","")&amp;"")</f>
        <v/>
      </c>
      <c r="J288" s="12" t="str">
        <f>IF($C288="","",IF(D288&lt;10,"対象外（10日未満）",IF(H288&gt;=5,"達成",IF(設定!$B$7&gt;=EDATE($C288,12),"未達成","取得中（あと"&amp;(5-H288)&amp;"日）"))))</f>
        <v/>
      </c>
    </row>
    <row r="289" spans="1:10" ht="17.25" x14ac:dyDescent="0.25">
      <c r="A289" s="20" t="str">
        <f>IF(名簿!$A$35="","",名簿!$A$35)</f>
        <v/>
      </c>
      <c r="B289" s="12">
        <v>3</v>
      </c>
      <c r="C289" s="17" t="str">
        <f>IF(OR($A289="",名簿!$B$35=""),"",EDATE(名簿!$B$35,6+12*2))</f>
        <v/>
      </c>
      <c r="D289" s="21" t="str">
        <f>IF($C289="","",IF(AND(名簿!$G$35&lt;&gt;"",名簿!$F$35=$C289),名簿!$G$35,INDEX(GrantTable,3,IF(OR(N(名簿!$C$35)&gt;=5,N(名簿!$D$35)&gt;=30),1,6-MIN(4,MAX(1,N(名簿!$C$35)))))))</f>
        <v/>
      </c>
      <c r="E289" s="12" t="str">
        <f>IF($C289="","",SUMIFS(取得記録!$E$7:$E$606,取得記録!$B$7:$B$606,$A289,取得記録!$A$7:$A$606,"&gt;="&amp;$C289,取得記録!$A$7:$A$606,"&lt;"&amp;EDATE($C289,12)))</f>
        <v/>
      </c>
      <c r="F289" s="12" t="str">
        <f t="shared" si="33"/>
        <v/>
      </c>
      <c r="G289" s="12" t="str">
        <f t="shared" si="30"/>
        <v/>
      </c>
      <c r="H289" s="12" t="str">
        <f>IF($C289="","",SUMIFS(取得記録!$E$7:$E$606,取得記録!$B$7:$B$606,$A289,取得記録!$A$7:$A$606,"&gt;="&amp;$C289,取得記録!$A$7:$A$606,"&lt;"&amp;EDATE($C289,12),取得記録!$C$7:$C$606,"&lt;&gt;時間"))</f>
        <v/>
      </c>
      <c r="I289" s="12" t="str">
        <f>IF($C289="","",IF(SUMIFS(取得記録!$E$7:$E$606,取得記録!$B$7:$B$606,$A289,取得記録!$A$7:$A$606,"&gt;="&amp;$C289,取得記録!$A$7:$A$606,"&lt;"&amp;EDATE($C289,12),取得記録!$C$7:$C$606,"時間")&gt;5,"5日超","")&amp;"")</f>
        <v/>
      </c>
      <c r="J289" s="12" t="str">
        <f>IF($C289="","",IF(D289&lt;10,"対象外（10日未満）",IF(H289&gt;=5,"達成",IF(設定!$B$7&gt;=EDATE($C289,12),"未達成","取得中（あと"&amp;(5-H289)&amp;"日）"))))</f>
        <v/>
      </c>
    </row>
    <row r="290" spans="1:10" ht="17.25" x14ac:dyDescent="0.25">
      <c r="A290" s="20" t="str">
        <f>IF(名簿!$A$35="","",名簿!$A$35)</f>
        <v/>
      </c>
      <c r="B290" s="12">
        <v>4</v>
      </c>
      <c r="C290" s="17" t="str">
        <f>IF(OR($A290="",名簿!$B$35=""),"",EDATE(名簿!$B$35,6+12*3))</f>
        <v/>
      </c>
      <c r="D290" s="21" t="str">
        <f>IF($C290="","",IF(AND(名簿!$G$35&lt;&gt;"",名簿!$F$35=$C290),名簿!$G$35,INDEX(GrantTable,4,IF(OR(N(名簿!$C$35)&gt;=5,N(名簿!$D$35)&gt;=30),1,6-MIN(4,MAX(1,N(名簿!$C$35)))))))</f>
        <v/>
      </c>
      <c r="E290" s="12" t="str">
        <f>IF($C290="","",SUMIFS(取得記録!$E$7:$E$606,取得記録!$B$7:$B$606,$A290,取得記録!$A$7:$A$606,"&gt;="&amp;$C290,取得記録!$A$7:$A$606,"&lt;"&amp;EDATE($C290,12)))</f>
        <v/>
      </c>
      <c r="F290" s="12" t="str">
        <f t="shared" si="33"/>
        <v/>
      </c>
      <c r="G290" s="12" t="str">
        <f t="shared" si="30"/>
        <v/>
      </c>
      <c r="H290" s="12" t="str">
        <f>IF($C290="","",SUMIFS(取得記録!$E$7:$E$606,取得記録!$B$7:$B$606,$A290,取得記録!$A$7:$A$606,"&gt;="&amp;$C290,取得記録!$A$7:$A$606,"&lt;"&amp;EDATE($C290,12),取得記録!$C$7:$C$606,"&lt;&gt;時間"))</f>
        <v/>
      </c>
      <c r="I290" s="12" t="str">
        <f>IF($C290="","",IF(SUMIFS(取得記録!$E$7:$E$606,取得記録!$B$7:$B$606,$A290,取得記録!$A$7:$A$606,"&gt;="&amp;$C290,取得記録!$A$7:$A$606,"&lt;"&amp;EDATE($C290,12),取得記録!$C$7:$C$606,"時間")&gt;5,"5日超","")&amp;"")</f>
        <v/>
      </c>
      <c r="J290" s="12" t="str">
        <f>IF($C290="","",IF(D290&lt;10,"対象外（10日未満）",IF(H290&gt;=5,"達成",IF(設定!$B$7&gt;=EDATE($C290,12),"未達成","取得中（あと"&amp;(5-H290)&amp;"日）"))))</f>
        <v/>
      </c>
    </row>
    <row r="291" spans="1:10" ht="17.25" x14ac:dyDescent="0.25">
      <c r="A291" s="20" t="str">
        <f>IF(名簿!$A$35="","",名簿!$A$35)</f>
        <v/>
      </c>
      <c r="B291" s="12">
        <v>5</v>
      </c>
      <c r="C291" s="17" t="str">
        <f>IF(OR($A291="",名簿!$B$35=""),"",EDATE(名簿!$B$35,6+12*4))</f>
        <v/>
      </c>
      <c r="D291" s="21" t="str">
        <f>IF($C291="","",IF(AND(名簿!$G$35&lt;&gt;"",名簿!$F$35=$C291),名簿!$G$35,INDEX(GrantTable,5,IF(OR(N(名簿!$C$35)&gt;=5,N(名簿!$D$35)&gt;=30),1,6-MIN(4,MAX(1,N(名簿!$C$35)))))))</f>
        <v/>
      </c>
      <c r="E291" s="12" t="str">
        <f>IF($C291="","",SUMIFS(取得記録!$E$7:$E$606,取得記録!$B$7:$B$606,$A291,取得記録!$A$7:$A$606,"&gt;="&amp;$C291,取得記録!$A$7:$A$606,"&lt;"&amp;EDATE($C291,12)))</f>
        <v/>
      </c>
      <c r="F291" s="12" t="str">
        <f t="shared" si="33"/>
        <v/>
      </c>
      <c r="G291" s="12" t="str">
        <f t="shared" si="30"/>
        <v/>
      </c>
      <c r="H291" s="12" t="str">
        <f>IF($C291="","",SUMIFS(取得記録!$E$7:$E$606,取得記録!$B$7:$B$606,$A291,取得記録!$A$7:$A$606,"&gt;="&amp;$C291,取得記録!$A$7:$A$606,"&lt;"&amp;EDATE($C291,12),取得記録!$C$7:$C$606,"&lt;&gt;時間"))</f>
        <v/>
      </c>
      <c r="I291" s="12" t="str">
        <f>IF($C291="","",IF(SUMIFS(取得記録!$E$7:$E$606,取得記録!$B$7:$B$606,$A291,取得記録!$A$7:$A$606,"&gt;="&amp;$C291,取得記録!$A$7:$A$606,"&lt;"&amp;EDATE($C291,12),取得記録!$C$7:$C$606,"時間")&gt;5,"5日超","")&amp;"")</f>
        <v/>
      </c>
      <c r="J291" s="12" t="str">
        <f>IF($C291="","",IF(D291&lt;10,"対象外（10日未満）",IF(H291&gt;=5,"達成",IF(設定!$B$7&gt;=EDATE($C291,12),"未達成","取得中（あと"&amp;(5-H291)&amp;"日）"))))</f>
        <v/>
      </c>
    </row>
    <row r="292" spans="1:10" ht="17.25" x14ac:dyDescent="0.25">
      <c r="A292" s="20" t="str">
        <f>IF(名簿!$A$35="","",名簿!$A$35)</f>
        <v/>
      </c>
      <c r="B292" s="12">
        <v>6</v>
      </c>
      <c r="C292" s="17" t="str">
        <f>IF(OR($A292="",名簿!$B$35=""),"",EDATE(名簿!$B$35,6+12*5))</f>
        <v/>
      </c>
      <c r="D292" s="21" t="str">
        <f>IF($C292="","",IF(AND(名簿!$G$35&lt;&gt;"",名簿!$F$35=$C292),名簿!$G$35,INDEX(GrantTable,6,IF(OR(N(名簿!$C$35)&gt;=5,N(名簿!$D$35)&gt;=30),1,6-MIN(4,MAX(1,N(名簿!$C$35)))))))</f>
        <v/>
      </c>
      <c r="E292" s="12" t="str">
        <f>IF($C292="","",SUMIFS(取得記録!$E$7:$E$606,取得記録!$B$7:$B$606,$A292,取得記録!$A$7:$A$606,"&gt;="&amp;$C292,取得記録!$A$7:$A$606,"&lt;"&amp;EDATE($C292,12)))</f>
        <v/>
      </c>
      <c r="F292" s="12" t="str">
        <f t="shared" si="33"/>
        <v/>
      </c>
      <c r="G292" s="12" t="str">
        <f t="shared" si="30"/>
        <v/>
      </c>
      <c r="H292" s="12" t="str">
        <f>IF($C292="","",SUMIFS(取得記録!$E$7:$E$606,取得記録!$B$7:$B$606,$A292,取得記録!$A$7:$A$606,"&gt;="&amp;$C292,取得記録!$A$7:$A$606,"&lt;"&amp;EDATE($C292,12),取得記録!$C$7:$C$606,"&lt;&gt;時間"))</f>
        <v/>
      </c>
      <c r="I292" s="12" t="str">
        <f>IF($C292="","",IF(SUMIFS(取得記録!$E$7:$E$606,取得記録!$B$7:$B$606,$A292,取得記録!$A$7:$A$606,"&gt;="&amp;$C292,取得記録!$A$7:$A$606,"&lt;"&amp;EDATE($C292,12),取得記録!$C$7:$C$606,"時間")&gt;5,"5日超","")&amp;"")</f>
        <v/>
      </c>
      <c r="J292" s="12" t="str">
        <f>IF($C292="","",IF(D292&lt;10,"対象外（10日未満）",IF(H292&gt;=5,"達成",IF(設定!$B$7&gt;=EDATE($C292,12),"未達成","取得中（あと"&amp;(5-H292)&amp;"日）"))))</f>
        <v/>
      </c>
    </row>
    <row r="293" spans="1:10" ht="17.25" x14ac:dyDescent="0.25">
      <c r="A293" s="20" t="str">
        <f>IF(名簿!$A$35="","",名簿!$A$35)</f>
        <v/>
      </c>
      <c r="B293" s="12">
        <v>7</v>
      </c>
      <c r="C293" s="17" t="str">
        <f>IF(OR($A293="",名簿!$B$35=""),"",EDATE(名簿!$B$35,6+12*6))</f>
        <v/>
      </c>
      <c r="D293" s="21" t="str">
        <f>IF($C293="","",IF(AND(名簿!$G$35&lt;&gt;"",名簿!$F$35=$C293),名簿!$G$35,INDEX(GrantTable,7,IF(OR(N(名簿!$C$35)&gt;=5,N(名簿!$D$35)&gt;=30),1,6-MIN(4,MAX(1,N(名簿!$C$35)))))))</f>
        <v/>
      </c>
      <c r="E293" s="12" t="str">
        <f>IF($C293="","",SUMIFS(取得記録!$E$7:$E$606,取得記録!$B$7:$B$606,$A293,取得記録!$A$7:$A$606,"&gt;="&amp;$C293,取得記録!$A$7:$A$606,"&lt;"&amp;EDATE($C293,12)))</f>
        <v/>
      </c>
      <c r="F293" s="12" t="str">
        <f t="shared" si="33"/>
        <v/>
      </c>
      <c r="G293" s="12" t="str">
        <f t="shared" si="30"/>
        <v/>
      </c>
      <c r="H293" s="12" t="str">
        <f>IF($C293="","",SUMIFS(取得記録!$E$7:$E$606,取得記録!$B$7:$B$606,$A293,取得記録!$A$7:$A$606,"&gt;="&amp;$C293,取得記録!$A$7:$A$606,"&lt;"&amp;EDATE($C293,12),取得記録!$C$7:$C$606,"&lt;&gt;時間"))</f>
        <v/>
      </c>
      <c r="I293" s="12" t="str">
        <f>IF($C293="","",IF(SUMIFS(取得記録!$E$7:$E$606,取得記録!$B$7:$B$606,$A293,取得記録!$A$7:$A$606,"&gt;="&amp;$C293,取得記録!$A$7:$A$606,"&lt;"&amp;EDATE($C293,12),取得記録!$C$7:$C$606,"時間")&gt;5,"5日超","")&amp;"")</f>
        <v/>
      </c>
      <c r="J293" s="12" t="str">
        <f>IF($C293="","",IF(D293&lt;10,"対象外（10日未満）",IF(H293&gt;=5,"達成",IF(設定!$B$7&gt;=EDATE($C293,12),"未達成","取得中（あと"&amp;(5-H293)&amp;"日）"))))</f>
        <v/>
      </c>
    </row>
    <row r="294" spans="1:10" ht="17.25" x14ac:dyDescent="0.25">
      <c r="A294" s="20" t="str">
        <f>IF(名簿!$A$35="","",名簿!$A$35)</f>
        <v/>
      </c>
      <c r="B294" s="12">
        <v>8</v>
      </c>
      <c r="C294" s="17" t="str">
        <f>IF(OR($A294="",名簿!$B$35=""),"",EDATE(名簿!$B$35,6+12*7))</f>
        <v/>
      </c>
      <c r="D294" s="21" t="str">
        <f>IF($C294="","",IF(AND(名簿!$G$35&lt;&gt;"",名簿!$F$35=$C294),名簿!$G$35,INDEX(GrantTable,7,IF(OR(N(名簿!$C$35)&gt;=5,N(名簿!$D$35)&gt;=30),1,6-MIN(4,MAX(1,N(名簿!$C$35)))))))</f>
        <v/>
      </c>
      <c r="E294" s="12" t="str">
        <f>IF($C294="","",SUMIFS(取得記録!$E$7:$E$606,取得記録!$B$7:$B$606,$A294,取得記録!$A$7:$A$606,"&gt;="&amp;$C294,取得記録!$A$7:$A$606,"&lt;"&amp;EDATE($C294,12)))</f>
        <v/>
      </c>
      <c r="F294" s="12" t="str">
        <f t="shared" si="33"/>
        <v/>
      </c>
      <c r="G294" s="12" t="str">
        <f t="shared" si="30"/>
        <v/>
      </c>
      <c r="H294" s="12" t="str">
        <f>IF($C294="","",SUMIFS(取得記録!$E$7:$E$606,取得記録!$B$7:$B$606,$A294,取得記録!$A$7:$A$606,"&gt;="&amp;$C294,取得記録!$A$7:$A$606,"&lt;"&amp;EDATE($C294,12),取得記録!$C$7:$C$606,"&lt;&gt;時間"))</f>
        <v/>
      </c>
      <c r="I294" s="12" t="str">
        <f>IF($C294="","",IF(SUMIFS(取得記録!$E$7:$E$606,取得記録!$B$7:$B$606,$A294,取得記録!$A$7:$A$606,"&gt;="&amp;$C294,取得記録!$A$7:$A$606,"&lt;"&amp;EDATE($C294,12),取得記録!$C$7:$C$606,"時間")&gt;5,"5日超","")&amp;"")</f>
        <v/>
      </c>
      <c r="J294" s="12" t="str">
        <f>IF($C294="","",IF(D294&lt;10,"対象外（10日未満）",IF(H294&gt;=5,"達成",IF(設定!$B$7&gt;=EDATE($C294,12),"未達成","取得中（あと"&amp;(5-H294)&amp;"日）"))))</f>
        <v/>
      </c>
    </row>
    <row r="295" spans="1:10" ht="17.25" x14ac:dyDescent="0.25">
      <c r="A295" s="20" t="str">
        <f>IF(名簿!$A$35="","",名簿!$A$35)</f>
        <v/>
      </c>
      <c r="B295" s="12">
        <v>9</v>
      </c>
      <c r="C295" s="17" t="str">
        <f>IF(OR($A295="",名簿!$B$35=""),"",EDATE(名簿!$B$35,6+12*8))</f>
        <v/>
      </c>
      <c r="D295" s="21" t="str">
        <f>IF($C295="","",IF(AND(名簿!$G$35&lt;&gt;"",名簿!$F$35=$C295),名簿!$G$35,INDEX(GrantTable,7,IF(OR(N(名簿!$C$35)&gt;=5,N(名簿!$D$35)&gt;=30),1,6-MIN(4,MAX(1,N(名簿!$C$35)))))))</f>
        <v/>
      </c>
      <c r="E295" s="12" t="str">
        <f>IF($C295="","",SUMIFS(取得記録!$E$7:$E$606,取得記録!$B$7:$B$606,$A295,取得記録!$A$7:$A$606,"&gt;="&amp;$C295,取得記録!$A$7:$A$606,"&lt;"&amp;EDATE($C295,12)))</f>
        <v/>
      </c>
      <c r="F295" s="12" t="str">
        <f t="shared" si="33"/>
        <v/>
      </c>
      <c r="G295" s="12" t="str">
        <f t="shared" si="30"/>
        <v/>
      </c>
      <c r="H295" s="12" t="str">
        <f>IF($C295="","",SUMIFS(取得記録!$E$7:$E$606,取得記録!$B$7:$B$606,$A295,取得記録!$A$7:$A$606,"&gt;="&amp;$C295,取得記録!$A$7:$A$606,"&lt;"&amp;EDATE($C295,12),取得記録!$C$7:$C$606,"&lt;&gt;時間"))</f>
        <v/>
      </c>
      <c r="I295" s="12" t="str">
        <f>IF($C295="","",IF(SUMIFS(取得記録!$E$7:$E$606,取得記録!$B$7:$B$606,$A295,取得記録!$A$7:$A$606,"&gt;="&amp;$C295,取得記録!$A$7:$A$606,"&lt;"&amp;EDATE($C295,12),取得記録!$C$7:$C$606,"時間")&gt;5,"5日超","")&amp;"")</f>
        <v/>
      </c>
      <c r="J295" s="12" t="str">
        <f>IF($C295="","",IF(D295&lt;10,"対象外（10日未満）",IF(H295&gt;=5,"達成",IF(設定!$B$7&gt;=EDATE($C295,12),"未達成","取得中（あと"&amp;(5-H295)&amp;"日）"))))</f>
        <v/>
      </c>
    </row>
    <row r="296" spans="1:10" ht="17.25" x14ac:dyDescent="0.25">
      <c r="A296" s="20" t="str">
        <f>IF(名簿!$A$35="","",名簿!$A$35)</f>
        <v/>
      </c>
      <c r="B296" s="12">
        <v>10</v>
      </c>
      <c r="C296" s="17" t="str">
        <f>IF(OR($A296="",名簿!$B$35=""),"",EDATE(名簿!$B$35,6+12*9))</f>
        <v/>
      </c>
      <c r="D296" s="21" t="str">
        <f>IF($C296="","",IF(AND(名簿!$G$35&lt;&gt;"",名簿!$F$35=$C296),名簿!$G$35,INDEX(GrantTable,7,IF(OR(N(名簿!$C$35)&gt;=5,N(名簿!$D$35)&gt;=30),1,6-MIN(4,MAX(1,N(名簿!$C$35)))))))</f>
        <v/>
      </c>
      <c r="E296" s="12" t="str">
        <f>IF($C296="","",SUMIFS(取得記録!$E$7:$E$606,取得記録!$B$7:$B$606,$A296,取得記録!$A$7:$A$606,"&gt;="&amp;$C296,取得記録!$A$7:$A$606,"&lt;"&amp;EDATE($C296,12)))</f>
        <v/>
      </c>
      <c r="F296" s="12" t="str">
        <f t="shared" si="33"/>
        <v/>
      </c>
      <c r="G296" s="12" t="str">
        <f t="shared" si="30"/>
        <v/>
      </c>
      <c r="H296" s="12" t="str">
        <f>IF($C296="","",SUMIFS(取得記録!$E$7:$E$606,取得記録!$B$7:$B$606,$A296,取得記録!$A$7:$A$606,"&gt;="&amp;$C296,取得記録!$A$7:$A$606,"&lt;"&amp;EDATE($C296,12),取得記録!$C$7:$C$606,"&lt;&gt;時間"))</f>
        <v/>
      </c>
      <c r="I296" s="12" t="str">
        <f>IF($C296="","",IF(SUMIFS(取得記録!$E$7:$E$606,取得記録!$B$7:$B$606,$A296,取得記録!$A$7:$A$606,"&gt;="&amp;$C296,取得記録!$A$7:$A$606,"&lt;"&amp;EDATE($C296,12),取得記録!$C$7:$C$606,"時間")&gt;5,"5日超","")&amp;"")</f>
        <v/>
      </c>
      <c r="J296" s="12" t="str">
        <f>IF($C296="","",IF(D296&lt;10,"対象外（10日未満）",IF(H296&gt;=5,"達成",IF(設定!$B$7&gt;=EDATE($C296,12),"未達成","取得中（あと"&amp;(5-H296)&amp;"日）"))))</f>
        <v/>
      </c>
    </row>
    <row r="297" spans="1:10" ht="17.25" x14ac:dyDescent="0.25">
      <c r="A297" s="20" t="str">
        <f>IF(名簿!$A$36="","",名簿!$A$36)</f>
        <v/>
      </c>
      <c r="B297" s="12">
        <v>1</v>
      </c>
      <c r="C297" s="17" t="str">
        <f>IF(OR($A297="",名簿!$B$36=""),"",EDATE(名簿!$B$36,6+12*0))</f>
        <v/>
      </c>
      <c r="D297" s="21" t="str">
        <f>IF($C297="","",IF(AND(名簿!$G$36&lt;&gt;"",名簿!$F$36=$C297),名簿!$G$36,INDEX(GrantTable,1,IF(OR(N(名簿!$C$36)&gt;=5,N(名簿!$D$36)&gt;=30),1,6-MIN(4,MAX(1,N(名簿!$C$36)))))))</f>
        <v/>
      </c>
      <c r="E297" s="12" t="str">
        <f>IF($C297="","",SUMIFS(取得記録!$E$7:$E$606,取得記録!$B$7:$B$606,$A297,取得記録!$A$7:$A$606,"&gt;="&amp;$C297,取得記録!$A$7:$A$606,"&lt;"&amp;EDATE($C297,12)))</f>
        <v/>
      </c>
      <c r="F297" s="12" t="str">
        <f>IF($C297="","",0)</f>
        <v/>
      </c>
      <c r="G297" s="12" t="str">
        <f t="shared" si="30"/>
        <v/>
      </c>
      <c r="H297" s="12" t="str">
        <f>IF($C297="","",SUMIFS(取得記録!$E$7:$E$606,取得記録!$B$7:$B$606,$A297,取得記録!$A$7:$A$606,"&gt;="&amp;$C297,取得記録!$A$7:$A$606,"&lt;"&amp;EDATE($C297,12),取得記録!$C$7:$C$606,"&lt;&gt;時間"))</f>
        <v/>
      </c>
      <c r="I297" s="12" t="str">
        <f>IF($C297="","",IF(SUMIFS(取得記録!$E$7:$E$606,取得記録!$B$7:$B$606,$A297,取得記録!$A$7:$A$606,"&gt;="&amp;$C297,取得記録!$A$7:$A$606,"&lt;"&amp;EDATE($C297,12),取得記録!$C$7:$C$606,"時間")&gt;5,"5日超","")&amp;"")</f>
        <v/>
      </c>
      <c r="J297" s="12" t="str">
        <f>IF($C297="","",IF(D297&lt;10,"対象外（10日未満）",IF(H297&gt;=5,"達成",IF(設定!$B$7&gt;=EDATE($C297,12),"未達成","取得中（あと"&amp;(5-H297)&amp;"日）"))))</f>
        <v/>
      </c>
    </row>
    <row r="298" spans="1:10" ht="17.25" x14ac:dyDescent="0.25">
      <c r="A298" s="20" t="str">
        <f>IF(名簿!$A$36="","",名簿!$A$36)</f>
        <v/>
      </c>
      <c r="B298" s="12">
        <v>2</v>
      </c>
      <c r="C298" s="17" t="str">
        <f>IF(OR($A298="",名簿!$B$36=""),"",EDATE(名簿!$B$36,6+12*1))</f>
        <v/>
      </c>
      <c r="D298" s="21" t="str">
        <f>IF($C298="","",IF(AND(名簿!$G$36&lt;&gt;"",名簿!$F$36=$C298),名簿!$G$36,INDEX(GrantTable,2,IF(OR(N(名簿!$C$36)&gt;=5,N(名簿!$D$36)&gt;=30),1,6-MIN(4,MAX(1,N(名簿!$C$36)))))))</f>
        <v/>
      </c>
      <c r="E298" s="12" t="str">
        <f>IF($C298="","",SUMIFS(取得記録!$E$7:$E$606,取得記録!$B$7:$B$606,$A298,取得記録!$A$7:$A$606,"&gt;="&amp;$C298,取得記録!$A$7:$A$606,"&lt;"&amp;EDATE($C298,12)))</f>
        <v/>
      </c>
      <c r="F298" s="12" t="str">
        <f t="shared" ref="F298:F306" si="34">IF($C298="","",N(G297))</f>
        <v/>
      </c>
      <c r="G298" s="12" t="str">
        <f t="shared" si="30"/>
        <v/>
      </c>
      <c r="H298" s="12" t="str">
        <f>IF($C298="","",SUMIFS(取得記録!$E$7:$E$606,取得記録!$B$7:$B$606,$A298,取得記録!$A$7:$A$606,"&gt;="&amp;$C298,取得記録!$A$7:$A$606,"&lt;"&amp;EDATE($C298,12),取得記録!$C$7:$C$606,"&lt;&gt;時間"))</f>
        <v/>
      </c>
      <c r="I298" s="12" t="str">
        <f>IF($C298="","",IF(SUMIFS(取得記録!$E$7:$E$606,取得記録!$B$7:$B$606,$A298,取得記録!$A$7:$A$606,"&gt;="&amp;$C298,取得記録!$A$7:$A$606,"&lt;"&amp;EDATE($C298,12),取得記録!$C$7:$C$606,"時間")&gt;5,"5日超","")&amp;"")</f>
        <v/>
      </c>
      <c r="J298" s="12" t="str">
        <f>IF($C298="","",IF(D298&lt;10,"対象外（10日未満）",IF(H298&gt;=5,"達成",IF(設定!$B$7&gt;=EDATE($C298,12),"未達成","取得中（あと"&amp;(5-H298)&amp;"日）"))))</f>
        <v/>
      </c>
    </row>
    <row r="299" spans="1:10" ht="17.25" x14ac:dyDescent="0.25">
      <c r="A299" s="20" t="str">
        <f>IF(名簿!$A$36="","",名簿!$A$36)</f>
        <v/>
      </c>
      <c r="B299" s="12">
        <v>3</v>
      </c>
      <c r="C299" s="17" t="str">
        <f>IF(OR($A299="",名簿!$B$36=""),"",EDATE(名簿!$B$36,6+12*2))</f>
        <v/>
      </c>
      <c r="D299" s="21" t="str">
        <f>IF($C299="","",IF(AND(名簿!$G$36&lt;&gt;"",名簿!$F$36=$C299),名簿!$G$36,INDEX(GrantTable,3,IF(OR(N(名簿!$C$36)&gt;=5,N(名簿!$D$36)&gt;=30),1,6-MIN(4,MAX(1,N(名簿!$C$36)))))))</f>
        <v/>
      </c>
      <c r="E299" s="12" t="str">
        <f>IF($C299="","",SUMIFS(取得記録!$E$7:$E$606,取得記録!$B$7:$B$606,$A299,取得記録!$A$7:$A$606,"&gt;="&amp;$C299,取得記録!$A$7:$A$606,"&lt;"&amp;EDATE($C299,12)))</f>
        <v/>
      </c>
      <c r="F299" s="12" t="str">
        <f t="shared" si="34"/>
        <v/>
      </c>
      <c r="G299" s="12" t="str">
        <f t="shared" si="30"/>
        <v/>
      </c>
      <c r="H299" s="12" t="str">
        <f>IF($C299="","",SUMIFS(取得記録!$E$7:$E$606,取得記録!$B$7:$B$606,$A299,取得記録!$A$7:$A$606,"&gt;="&amp;$C299,取得記録!$A$7:$A$606,"&lt;"&amp;EDATE($C299,12),取得記録!$C$7:$C$606,"&lt;&gt;時間"))</f>
        <v/>
      </c>
      <c r="I299" s="12" t="str">
        <f>IF($C299="","",IF(SUMIFS(取得記録!$E$7:$E$606,取得記録!$B$7:$B$606,$A299,取得記録!$A$7:$A$606,"&gt;="&amp;$C299,取得記録!$A$7:$A$606,"&lt;"&amp;EDATE($C299,12),取得記録!$C$7:$C$606,"時間")&gt;5,"5日超","")&amp;"")</f>
        <v/>
      </c>
      <c r="J299" s="12" t="str">
        <f>IF($C299="","",IF(D299&lt;10,"対象外（10日未満）",IF(H299&gt;=5,"達成",IF(設定!$B$7&gt;=EDATE($C299,12),"未達成","取得中（あと"&amp;(5-H299)&amp;"日）"))))</f>
        <v/>
      </c>
    </row>
    <row r="300" spans="1:10" ht="17.25" x14ac:dyDescent="0.25">
      <c r="A300" s="20" t="str">
        <f>IF(名簿!$A$36="","",名簿!$A$36)</f>
        <v/>
      </c>
      <c r="B300" s="12">
        <v>4</v>
      </c>
      <c r="C300" s="17" t="str">
        <f>IF(OR($A300="",名簿!$B$36=""),"",EDATE(名簿!$B$36,6+12*3))</f>
        <v/>
      </c>
      <c r="D300" s="21" t="str">
        <f>IF($C300="","",IF(AND(名簿!$G$36&lt;&gt;"",名簿!$F$36=$C300),名簿!$G$36,INDEX(GrantTable,4,IF(OR(N(名簿!$C$36)&gt;=5,N(名簿!$D$36)&gt;=30),1,6-MIN(4,MAX(1,N(名簿!$C$36)))))))</f>
        <v/>
      </c>
      <c r="E300" s="12" t="str">
        <f>IF($C300="","",SUMIFS(取得記録!$E$7:$E$606,取得記録!$B$7:$B$606,$A300,取得記録!$A$7:$A$606,"&gt;="&amp;$C300,取得記録!$A$7:$A$606,"&lt;"&amp;EDATE($C300,12)))</f>
        <v/>
      </c>
      <c r="F300" s="12" t="str">
        <f t="shared" si="34"/>
        <v/>
      </c>
      <c r="G300" s="12" t="str">
        <f t="shared" si="30"/>
        <v/>
      </c>
      <c r="H300" s="12" t="str">
        <f>IF($C300="","",SUMIFS(取得記録!$E$7:$E$606,取得記録!$B$7:$B$606,$A300,取得記録!$A$7:$A$606,"&gt;="&amp;$C300,取得記録!$A$7:$A$606,"&lt;"&amp;EDATE($C300,12),取得記録!$C$7:$C$606,"&lt;&gt;時間"))</f>
        <v/>
      </c>
      <c r="I300" s="12" t="str">
        <f>IF($C300="","",IF(SUMIFS(取得記録!$E$7:$E$606,取得記録!$B$7:$B$606,$A300,取得記録!$A$7:$A$606,"&gt;="&amp;$C300,取得記録!$A$7:$A$606,"&lt;"&amp;EDATE($C300,12),取得記録!$C$7:$C$606,"時間")&gt;5,"5日超","")&amp;"")</f>
        <v/>
      </c>
      <c r="J300" s="12" t="str">
        <f>IF($C300="","",IF(D300&lt;10,"対象外（10日未満）",IF(H300&gt;=5,"達成",IF(設定!$B$7&gt;=EDATE($C300,12),"未達成","取得中（あと"&amp;(5-H300)&amp;"日）"))))</f>
        <v/>
      </c>
    </row>
    <row r="301" spans="1:10" ht="17.25" x14ac:dyDescent="0.25">
      <c r="A301" s="20" t="str">
        <f>IF(名簿!$A$36="","",名簿!$A$36)</f>
        <v/>
      </c>
      <c r="B301" s="12">
        <v>5</v>
      </c>
      <c r="C301" s="17" t="str">
        <f>IF(OR($A301="",名簿!$B$36=""),"",EDATE(名簿!$B$36,6+12*4))</f>
        <v/>
      </c>
      <c r="D301" s="21" t="str">
        <f>IF($C301="","",IF(AND(名簿!$G$36&lt;&gt;"",名簿!$F$36=$C301),名簿!$G$36,INDEX(GrantTable,5,IF(OR(N(名簿!$C$36)&gt;=5,N(名簿!$D$36)&gt;=30),1,6-MIN(4,MAX(1,N(名簿!$C$36)))))))</f>
        <v/>
      </c>
      <c r="E301" s="12" t="str">
        <f>IF($C301="","",SUMIFS(取得記録!$E$7:$E$606,取得記録!$B$7:$B$606,$A301,取得記録!$A$7:$A$606,"&gt;="&amp;$C301,取得記録!$A$7:$A$606,"&lt;"&amp;EDATE($C301,12)))</f>
        <v/>
      </c>
      <c r="F301" s="12" t="str">
        <f t="shared" si="34"/>
        <v/>
      </c>
      <c r="G301" s="12" t="str">
        <f t="shared" si="30"/>
        <v/>
      </c>
      <c r="H301" s="12" t="str">
        <f>IF($C301="","",SUMIFS(取得記録!$E$7:$E$606,取得記録!$B$7:$B$606,$A301,取得記録!$A$7:$A$606,"&gt;="&amp;$C301,取得記録!$A$7:$A$606,"&lt;"&amp;EDATE($C301,12),取得記録!$C$7:$C$606,"&lt;&gt;時間"))</f>
        <v/>
      </c>
      <c r="I301" s="12" t="str">
        <f>IF($C301="","",IF(SUMIFS(取得記録!$E$7:$E$606,取得記録!$B$7:$B$606,$A301,取得記録!$A$7:$A$606,"&gt;="&amp;$C301,取得記録!$A$7:$A$606,"&lt;"&amp;EDATE($C301,12),取得記録!$C$7:$C$606,"時間")&gt;5,"5日超","")&amp;"")</f>
        <v/>
      </c>
      <c r="J301" s="12" t="str">
        <f>IF($C301="","",IF(D301&lt;10,"対象外（10日未満）",IF(H301&gt;=5,"達成",IF(設定!$B$7&gt;=EDATE($C301,12),"未達成","取得中（あと"&amp;(5-H301)&amp;"日）"))))</f>
        <v/>
      </c>
    </row>
    <row r="302" spans="1:10" ht="17.25" x14ac:dyDescent="0.25">
      <c r="A302" s="20" t="str">
        <f>IF(名簿!$A$36="","",名簿!$A$36)</f>
        <v/>
      </c>
      <c r="B302" s="12">
        <v>6</v>
      </c>
      <c r="C302" s="17" t="str">
        <f>IF(OR($A302="",名簿!$B$36=""),"",EDATE(名簿!$B$36,6+12*5))</f>
        <v/>
      </c>
      <c r="D302" s="21" t="str">
        <f>IF($C302="","",IF(AND(名簿!$G$36&lt;&gt;"",名簿!$F$36=$C302),名簿!$G$36,INDEX(GrantTable,6,IF(OR(N(名簿!$C$36)&gt;=5,N(名簿!$D$36)&gt;=30),1,6-MIN(4,MAX(1,N(名簿!$C$36)))))))</f>
        <v/>
      </c>
      <c r="E302" s="12" t="str">
        <f>IF($C302="","",SUMIFS(取得記録!$E$7:$E$606,取得記録!$B$7:$B$606,$A302,取得記録!$A$7:$A$606,"&gt;="&amp;$C302,取得記録!$A$7:$A$606,"&lt;"&amp;EDATE($C302,12)))</f>
        <v/>
      </c>
      <c r="F302" s="12" t="str">
        <f t="shared" si="34"/>
        <v/>
      </c>
      <c r="G302" s="12" t="str">
        <f t="shared" si="30"/>
        <v/>
      </c>
      <c r="H302" s="12" t="str">
        <f>IF($C302="","",SUMIFS(取得記録!$E$7:$E$606,取得記録!$B$7:$B$606,$A302,取得記録!$A$7:$A$606,"&gt;="&amp;$C302,取得記録!$A$7:$A$606,"&lt;"&amp;EDATE($C302,12),取得記録!$C$7:$C$606,"&lt;&gt;時間"))</f>
        <v/>
      </c>
      <c r="I302" s="12" t="str">
        <f>IF($C302="","",IF(SUMIFS(取得記録!$E$7:$E$606,取得記録!$B$7:$B$606,$A302,取得記録!$A$7:$A$606,"&gt;="&amp;$C302,取得記録!$A$7:$A$606,"&lt;"&amp;EDATE($C302,12),取得記録!$C$7:$C$606,"時間")&gt;5,"5日超","")&amp;"")</f>
        <v/>
      </c>
      <c r="J302" s="12" t="str">
        <f>IF($C302="","",IF(D302&lt;10,"対象外（10日未満）",IF(H302&gt;=5,"達成",IF(設定!$B$7&gt;=EDATE($C302,12),"未達成","取得中（あと"&amp;(5-H302)&amp;"日）"))))</f>
        <v/>
      </c>
    </row>
    <row r="303" spans="1:10" ht="17.25" x14ac:dyDescent="0.25">
      <c r="A303" s="20" t="str">
        <f>IF(名簿!$A$36="","",名簿!$A$36)</f>
        <v/>
      </c>
      <c r="B303" s="12">
        <v>7</v>
      </c>
      <c r="C303" s="17" t="str">
        <f>IF(OR($A303="",名簿!$B$36=""),"",EDATE(名簿!$B$36,6+12*6))</f>
        <v/>
      </c>
      <c r="D303" s="21" t="str">
        <f>IF($C303="","",IF(AND(名簿!$G$36&lt;&gt;"",名簿!$F$36=$C303),名簿!$G$36,INDEX(GrantTable,7,IF(OR(N(名簿!$C$36)&gt;=5,N(名簿!$D$36)&gt;=30),1,6-MIN(4,MAX(1,N(名簿!$C$36)))))))</f>
        <v/>
      </c>
      <c r="E303" s="12" t="str">
        <f>IF($C303="","",SUMIFS(取得記録!$E$7:$E$606,取得記録!$B$7:$B$606,$A303,取得記録!$A$7:$A$606,"&gt;="&amp;$C303,取得記録!$A$7:$A$606,"&lt;"&amp;EDATE($C303,12)))</f>
        <v/>
      </c>
      <c r="F303" s="12" t="str">
        <f t="shared" si="34"/>
        <v/>
      </c>
      <c r="G303" s="12" t="str">
        <f t="shared" si="30"/>
        <v/>
      </c>
      <c r="H303" s="12" t="str">
        <f>IF($C303="","",SUMIFS(取得記録!$E$7:$E$606,取得記録!$B$7:$B$606,$A303,取得記録!$A$7:$A$606,"&gt;="&amp;$C303,取得記録!$A$7:$A$606,"&lt;"&amp;EDATE($C303,12),取得記録!$C$7:$C$606,"&lt;&gt;時間"))</f>
        <v/>
      </c>
      <c r="I303" s="12" t="str">
        <f>IF($C303="","",IF(SUMIFS(取得記録!$E$7:$E$606,取得記録!$B$7:$B$606,$A303,取得記録!$A$7:$A$606,"&gt;="&amp;$C303,取得記録!$A$7:$A$606,"&lt;"&amp;EDATE($C303,12),取得記録!$C$7:$C$606,"時間")&gt;5,"5日超","")&amp;"")</f>
        <v/>
      </c>
      <c r="J303" s="12" t="str">
        <f>IF($C303="","",IF(D303&lt;10,"対象外（10日未満）",IF(H303&gt;=5,"達成",IF(設定!$B$7&gt;=EDATE($C303,12),"未達成","取得中（あと"&amp;(5-H303)&amp;"日）"))))</f>
        <v/>
      </c>
    </row>
    <row r="304" spans="1:10" ht="17.25" x14ac:dyDescent="0.25">
      <c r="A304" s="20" t="str">
        <f>IF(名簿!$A$36="","",名簿!$A$36)</f>
        <v/>
      </c>
      <c r="B304" s="12">
        <v>8</v>
      </c>
      <c r="C304" s="17" t="str">
        <f>IF(OR($A304="",名簿!$B$36=""),"",EDATE(名簿!$B$36,6+12*7))</f>
        <v/>
      </c>
      <c r="D304" s="21" t="str">
        <f>IF($C304="","",IF(AND(名簿!$G$36&lt;&gt;"",名簿!$F$36=$C304),名簿!$G$36,INDEX(GrantTable,7,IF(OR(N(名簿!$C$36)&gt;=5,N(名簿!$D$36)&gt;=30),1,6-MIN(4,MAX(1,N(名簿!$C$36)))))))</f>
        <v/>
      </c>
      <c r="E304" s="12" t="str">
        <f>IF($C304="","",SUMIFS(取得記録!$E$7:$E$606,取得記録!$B$7:$B$606,$A304,取得記録!$A$7:$A$606,"&gt;="&amp;$C304,取得記録!$A$7:$A$606,"&lt;"&amp;EDATE($C304,12)))</f>
        <v/>
      </c>
      <c r="F304" s="12" t="str">
        <f t="shared" si="34"/>
        <v/>
      </c>
      <c r="G304" s="12" t="str">
        <f t="shared" si="30"/>
        <v/>
      </c>
      <c r="H304" s="12" t="str">
        <f>IF($C304="","",SUMIFS(取得記録!$E$7:$E$606,取得記録!$B$7:$B$606,$A304,取得記録!$A$7:$A$606,"&gt;="&amp;$C304,取得記録!$A$7:$A$606,"&lt;"&amp;EDATE($C304,12),取得記録!$C$7:$C$606,"&lt;&gt;時間"))</f>
        <v/>
      </c>
      <c r="I304" s="12" t="str">
        <f>IF($C304="","",IF(SUMIFS(取得記録!$E$7:$E$606,取得記録!$B$7:$B$606,$A304,取得記録!$A$7:$A$606,"&gt;="&amp;$C304,取得記録!$A$7:$A$606,"&lt;"&amp;EDATE($C304,12),取得記録!$C$7:$C$606,"時間")&gt;5,"5日超","")&amp;"")</f>
        <v/>
      </c>
      <c r="J304" s="12" t="str">
        <f>IF($C304="","",IF(D304&lt;10,"対象外（10日未満）",IF(H304&gt;=5,"達成",IF(設定!$B$7&gt;=EDATE($C304,12),"未達成","取得中（あと"&amp;(5-H304)&amp;"日）"))))</f>
        <v/>
      </c>
    </row>
    <row r="305" spans="1:10" ht="17.25" x14ac:dyDescent="0.25">
      <c r="A305" s="20" t="str">
        <f>IF(名簿!$A$36="","",名簿!$A$36)</f>
        <v/>
      </c>
      <c r="B305" s="12">
        <v>9</v>
      </c>
      <c r="C305" s="17" t="str">
        <f>IF(OR($A305="",名簿!$B$36=""),"",EDATE(名簿!$B$36,6+12*8))</f>
        <v/>
      </c>
      <c r="D305" s="21" t="str">
        <f>IF($C305="","",IF(AND(名簿!$G$36&lt;&gt;"",名簿!$F$36=$C305),名簿!$G$36,INDEX(GrantTable,7,IF(OR(N(名簿!$C$36)&gt;=5,N(名簿!$D$36)&gt;=30),1,6-MIN(4,MAX(1,N(名簿!$C$36)))))))</f>
        <v/>
      </c>
      <c r="E305" s="12" t="str">
        <f>IF($C305="","",SUMIFS(取得記録!$E$7:$E$606,取得記録!$B$7:$B$606,$A305,取得記録!$A$7:$A$606,"&gt;="&amp;$C305,取得記録!$A$7:$A$606,"&lt;"&amp;EDATE($C305,12)))</f>
        <v/>
      </c>
      <c r="F305" s="12" t="str">
        <f t="shared" si="34"/>
        <v/>
      </c>
      <c r="G305" s="12" t="str">
        <f t="shared" si="30"/>
        <v/>
      </c>
      <c r="H305" s="12" t="str">
        <f>IF($C305="","",SUMIFS(取得記録!$E$7:$E$606,取得記録!$B$7:$B$606,$A305,取得記録!$A$7:$A$606,"&gt;="&amp;$C305,取得記録!$A$7:$A$606,"&lt;"&amp;EDATE($C305,12),取得記録!$C$7:$C$606,"&lt;&gt;時間"))</f>
        <v/>
      </c>
      <c r="I305" s="12" t="str">
        <f>IF($C305="","",IF(SUMIFS(取得記録!$E$7:$E$606,取得記録!$B$7:$B$606,$A305,取得記録!$A$7:$A$606,"&gt;="&amp;$C305,取得記録!$A$7:$A$606,"&lt;"&amp;EDATE($C305,12),取得記録!$C$7:$C$606,"時間")&gt;5,"5日超","")&amp;"")</f>
        <v/>
      </c>
      <c r="J305" s="12" t="str">
        <f>IF($C305="","",IF(D305&lt;10,"対象外（10日未満）",IF(H305&gt;=5,"達成",IF(設定!$B$7&gt;=EDATE($C305,12),"未達成","取得中（あと"&amp;(5-H305)&amp;"日）"))))</f>
        <v/>
      </c>
    </row>
    <row r="306" spans="1:10" ht="17.25" x14ac:dyDescent="0.25">
      <c r="A306" s="20" t="str">
        <f>IF(名簿!$A$36="","",名簿!$A$36)</f>
        <v/>
      </c>
      <c r="B306" s="12">
        <v>10</v>
      </c>
      <c r="C306" s="17" t="str">
        <f>IF(OR($A306="",名簿!$B$36=""),"",EDATE(名簿!$B$36,6+12*9))</f>
        <v/>
      </c>
      <c r="D306" s="21" t="str">
        <f>IF($C306="","",IF(AND(名簿!$G$36&lt;&gt;"",名簿!$F$36=$C306),名簿!$G$36,INDEX(GrantTable,7,IF(OR(N(名簿!$C$36)&gt;=5,N(名簿!$D$36)&gt;=30),1,6-MIN(4,MAX(1,N(名簿!$C$36)))))))</f>
        <v/>
      </c>
      <c r="E306" s="12" t="str">
        <f>IF($C306="","",SUMIFS(取得記録!$E$7:$E$606,取得記録!$B$7:$B$606,$A306,取得記録!$A$7:$A$606,"&gt;="&amp;$C306,取得記録!$A$7:$A$606,"&lt;"&amp;EDATE($C306,12)))</f>
        <v/>
      </c>
      <c r="F306" s="12" t="str">
        <f t="shared" si="34"/>
        <v/>
      </c>
      <c r="G306" s="12" t="str">
        <f t="shared" si="30"/>
        <v/>
      </c>
      <c r="H306" s="12" t="str">
        <f>IF($C306="","",SUMIFS(取得記録!$E$7:$E$606,取得記録!$B$7:$B$606,$A306,取得記録!$A$7:$A$606,"&gt;="&amp;$C306,取得記録!$A$7:$A$606,"&lt;"&amp;EDATE($C306,12),取得記録!$C$7:$C$606,"&lt;&gt;時間"))</f>
        <v/>
      </c>
      <c r="I306" s="12" t="str">
        <f>IF($C306="","",IF(SUMIFS(取得記録!$E$7:$E$606,取得記録!$B$7:$B$606,$A306,取得記録!$A$7:$A$606,"&gt;="&amp;$C306,取得記録!$A$7:$A$606,"&lt;"&amp;EDATE($C306,12),取得記録!$C$7:$C$606,"時間")&gt;5,"5日超","")&amp;"")</f>
        <v/>
      </c>
      <c r="J306" s="12" t="str">
        <f>IF($C306="","",IF(D306&lt;10,"対象外（10日未満）",IF(H306&gt;=5,"達成",IF(設定!$B$7&gt;=EDATE($C306,12),"未達成","取得中（あと"&amp;(5-H306)&amp;"日）"))))</f>
        <v/>
      </c>
    </row>
    <row r="308" spans="1:10" ht="21.95" customHeight="1" x14ac:dyDescent="0.25">
      <c r="A308" s="29" t="s">
        <v>29</v>
      </c>
      <c r="B308" s="27"/>
      <c r="C308" s="27"/>
      <c r="D308" s="27"/>
      <c r="E308" s="27"/>
      <c r="F308" s="27"/>
      <c r="G308" s="27"/>
      <c r="H308" s="27"/>
      <c r="I308" s="27"/>
      <c r="J308" s="27"/>
    </row>
  </sheetData>
  <mergeCells count="4">
    <mergeCell ref="G1:J2"/>
    <mergeCell ref="A4:J4"/>
    <mergeCell ref="A308:J308"/>
    <mergeCell ref="A1:F2"/>
  </mergeCell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3"/>
  <sheetViews>
    <sheetView showGridLines="0" workbookViewId="0"/>
  </sheetViews>
  <sheetFormatPr defaultRowHeight="15" x14ac:dyDescent="0.25"/>
  <cols>
    <col min="1" max="1" width="14" customWidth="1"/>
    <col min="2" max="2" width="12" customWidth="1"/>
    <col min="3" max="3" width="10" customWidth="1"/>
    <col min="4" max="5" width="12" customWidth="1"/>
    <col min="6" max="6" width="14" customWidth="1"/>
    <col min="7" max="7" width="3" customWidth="1"/>
    <col min="8" max="8" width="6" customWidth="1"/>
  </cols>
  <sheetData>
    <row r="1" spans="1:8" ht="21.95" customHeight="1" x14ac:dyDescent="0.25">
      <c r="A1" s="26" t="s">
        <v>68</v>
      </c>
      <c r="B1" s="27"/>
      <c r="C1" s="27"/>
      <c r="D1" s="30" t="s">
        <v>69</v>
      </c>
      <c r="E1" s="27"/>
      <c r="F1" s="27"/>
    </row>
    <row r="2" spans="1:8" ht="14.1" customHeight="1" x14ac:dyDescent="0.25">
      <c r="A2" s="27"/>
      <c r="B2" s="27"/>
      <c r="C2" s="27"/>
      <c r="D2" s="27"/>
      <c r="E2" s="27"/>
      <c r="F2" s="27"/>
    </row>
    <row r="3" spans="1:8" ht="5.0999999999999996" customHeight="1" x14ac:dyDescent="0.25"/>
    <row r="4" spans="1:8" ht="17.25" x14ac:dyDescent="0.25">
      <c r="A4" s="5" t="s">
        <v>33</v>
      </c>
      <c r="B4" s="31"/>
      <c r="C4" s="32"/>
      <c r="D4" s="32"/>
      <c r="H4" s="19" t="str">
        <f>IFERROR(MATCH($B$4,名簿!$A$7:$A$36,0),"")</f>
        <v/>
      </c>
    </row>
    <row r="6" spans="1:8" ht="17.25" x14ac:dyDescent="0.25">
      <c r="A6" s="10" t="s">
        <v>59</v>
      </c>
      <c r="B6" s="10" t="s">
        <v>70</v>
      </c>
      <c r="C6" s="10" t="s">
        <v>61</v>
      </c>
      <c r="D6" s="10" t="s">
        <v>71</v>
      </c>
      <c r="E6" s="10" t="s">
        <v>72</v>
      </c>
      <c r="F6" s="10" t="s">
        <v>67</v>
      </c>
    </row>
    <row r="7" spans="1:8" ht="17.25" x14ac:dyDescent="0.25">
      <c r="A7" s="22">
        <v>1</v>
      </c>
      <c r="B7" s="23" t="str">
        <f>IF($H$4="","",IF(INDEX(計算!$C$7:$C$306,($H$4-1)*10+1)="","",INDEX(計算!$C$7:$C$306,($H$4-1)*10+1)))</f>
        <v/>
      </c>
      <c r="C7" s="24" t="str">
        <f>IF($H$4="","",IF(INDEX(計算!$D$7:$D$306,($H$4-1)*10+1)="","",INDEX(計算!$D$7:$D$306,($H$4-1)*10+1)))</f>
        <v/>
      </c>
      <c r="D7" s="22" t="str">
        <f>IF($H$4="","",IF(INDEX(計算!$E$7:$E$306,($H$4-1)*10+1)="","",INDEX(計算!$E$7:$E$306,($H$4-1)*10+1)))</f>
        <v/>
      </c>
      <c r="E7" s="22" t="str">
        <f>IF($H$4="","",IF(INDEX(計算!$G$7:$G$306,($H$4-1)*10+1)="","",INDEX(計算!$G$7:$G$306,($H$4-1)*10+1)))</f>
        <v/>
      </c>
      <c r="F7" s="22" t="str">
        <f>IF($H$4="","",IF(INDEX(計算!$J$7:$J$306,($H$4-1)*10+1)="","",INDEX(計算!$J$7:$J$306,($H$4-1)*10+1)))</f>
        <v/>
      </c>
    </row>
    <row r="8" spans="1:8" ht="17.25" x14ac:dyDescent="0.25">
      <c r="A8" s="22">
        <v>2</v>
      </c>
      <c r="B8" s="23" t="str">
        <f>IF($H$4="","",IF(INDEX(計算!$C$7:$C$306,($H$4-1)*10+2)="","",INDEX(計算!$C$7:$C$306,($H$4-1)*10+2)))</f>
        <v/>
      </c>
      <c r="C8" s="24" t="str">
        <f>IF($H$4="","",IF(INDEX(計算!$D$7:$D$306,($H$4-1)*10+2)="","",INDEX(計算!$D$7:$D$306,($H$4-1)*10+2)))</f>
        <v/>
      </c>
      <c r="D8" s="22" t="str">
        <f>IF($H$4="","",IF(INDEX(計算!$E$7:$E$306,($H$4-1)*10+2)="","",INDEX(計算!$E$7:$E$306,($H$4-1)*10+2)))</f>
        <v/>
      </c>
      <c r="E8" s="22" t="str">
        <f>IF($H$4="","",IF(INDEX(計算!$G$7:$G$306,($H$4-1)*10+2)="","",INDEX(計算!$G$7:$G$306,($H$4-1)*10+2)))</f>
        <v/>
      </c>
      <c r="F8" s="22" t="str">
        <f>IF($H$4="","",IF(INDEX(計算!$J$7:$J$306,($H$4-1)*10+2)="","",INDEX(計算!$J$7:$J$306,($H$4-1)*10+2)))</f>
        <v/>
      </c>
    </row>
    <row r="9" spans="1:8" ht="17.25" x14ac:dyDescent="0.25">
      <c r="A9" s="22">
        <v>3</v>
      </c>
      <c r="B9" s="23" t="str">
        <f>IF($H$4="","",IF(INDEX(計算!$C$7:$C$306,($H$4-1)*10+3)="","",INDEX(計算!$C$7:$C$306,($H$4-1)*10+3)))</f>
        <v/>
      </c>
      <c r="C9" s="24" t="str">
        <f>IF($H$4="","",IF(INDEX(計算!$D$7:$D$306,($H$4-1)*10+3)="","",INDEX(計算!$D$7:$D$306,($H$4-1)*10+3)))</f>
        <v/>
      </c>
      <c r="D9" s="22" t="str">
        <f>IF($H$4="","",IF(INDEX(計算!$E$7:$E$306,($H$4-1)*10+3)="","",INDEX(計算!$E$7:$E$306,($H$4-1)*10+3)))</f>
        <v/>
      </c>
      <c r="E9" s="22" t="str">
        <f>IF($H$4="","",IF(INDEX(計算!$G$7:$G$306,($H$4-1)*10+3)="","",INDEX(計算!$G$7:$G$306,($H$4-1)*10+3)))</f>
        <v/>
      </c>
      <c r="F9" s="22" t="str">
        <f>IF($H$4="","",IF(INDEX(計算!$J$7:$J$306,($H$4-1)*10+3)="","",INDEX(計算!$J$7:$J$306,($H$4-1)*10+3)))</f>
        <v/>
      </c>
    </row>
    <row r="10" spans="1:8" ht="17.25" x14ac:dyDescent="0.25">
      <c r="A10" s="22">
        <v>4</v>
      </c>
      <c r="B10" s="23" t="str">
        <f>IF($H$4="","",IF(INDEX(計算!$C$7:$C$306,($H$4-1)*10+4)="","",INDEX(計算!$C$7:$C$306,($H$4-1)*10+4)))</f>
        <v/>
      </c>
      <c r="C10" s="24" t="str">
        <f>IF($H$4="","",IF(INDEX(計算!$D$7:$D$306,($H$4-1)*10+4)="","",INDEX(計算!$D$7:$D$306,($H$4-1)*10+4)))</f>
        <v/>
      </c>
      <c r="D10" s="22" t="str">
        <f>IF($H$4="","",IF(INDEX(計算!$E$7:$E$306,($H$4-1)*10+4)="","",INDEX(計算!$E$7:$E$306,($H$4-1)*10+4)))</f>
        <v/>
      </c>
      <c r="E10" s="22" t="str">
        <f>IF($H$4="","",IF(INDEX(計算!$G$7:$G$306,($H$4-1)*10+4)="","",INDEX(計算!$G$7:$G$306,($H$4-1)*10+4)))</f>
        <v/>
      </c>
      <c r="F10" s="22" t="str">
        <f>IF($H$4="","",IF(INDEX(計算!$J$7:$J$306,($H$4-1)*10+4)="","",INDEX(計算!$J$7:$J$306,($H$4-1)*10+4)))</f>
        <v/>
      </c>
    </row>
    <row r="11" spans="1:8" ht="17.25" x14ac:dyDescent="0.25">
      <c r="A11" s="22">
        <v>5</v>
      </c>
      <c r="B11" s="23" t="str">
        <f>IF($H$4="","",IF(INDEX(計算!$C$7:$C$306,($H$4-1)*10+5)="","",INDEX(計算!$C$7:$C$306,($H$4-1)*10+5)))</f>
        <v/>
      </c>
      <c r="C11" s="24" t="str">
        <f>IF($H$4="","",IF(INDEX(計算!$D$7:$D$306,($H$4-1)*10+5)="","",INDEX(計算!$D$7:$D$306,($H$4-1)*10+5)))</f>
        <v/>
      </c>
      <c r="D11" s="22" t="str">
        <f>IF($H$4="","",IF(INDEX(計算!$E$7:$E$306,($H$4-1)*10+5)="","",INDEX(計算!$E$7:$E$306,($H$4-1)*10+5)))</f>
        <v/>
      </c>
      <c r="E11" s="22" t="str">
        <f>IF($H$4="","",IF(INDEX(計算!$G$7:$G$306,($H$4-1)*10+5)="","",INDEX(計算!$G$7:$G$306,($H$4-1)*10+5)))</f>
        <v/>
      </c>
      <c r="F11" s="22" t="str">
        <f>IF($H$4="","",IF(INDEX(計算!$J$7:$J$306,($H$4-1)*10+5)="","",INDEX(計算!$J$7:$J$306,($H$4-1)*10+5)))</f>
        <v/>
      </c>
    </row>
    <row r="12" spans="1:8" ht="17.25" x14ac:dyDescent="0.25">
      <c r="A12" s="22">
        <v>6</v>
      </c>
      <c r="B12" s="23" t="str">
        <f>IF($H$4="","",IF(INDEX(計算!$C$7:$C$306,($H$4-1)*10+6)="","",INDEX(計算!$C$7:$C$306,($H$4-1)*10+6)))</f>
        <v/>
      </c>
      <c r="C12" s="24" t="str">
        <f>IF($H$4="","",IF(INDEX(計算!$D$7:$D$306,($H$4-1)*10+6)="","",INDEX(計算!$D$7:$D$306,($H$4-1)*10+6)))</f>
        <v/>
      </c>
      <c r="D12" s="22" t="str">
        <f>IF($H$4="","",IF(INDEX(計算!$E$7:$E$306,($H$4-1)*10+6)="","",INDEX(計算!$E$7:$E$306,($H$4-1)*10+6)))</f>
        <v/>
      </c>
      <c r="E12" s="22" t="str">
        <f>IF($H$4="","",IF(INDEX(計算!$G$7:$G$306,($H$4-1)*10+6)="","",INDEX(計算!$G$7:$G$306,($H$4-1)*10+6)))</f>
        <v/>
      </c>
      <c r="F12" s="22" t="str">
        <f>IF($H$4="","",IF(INDEX(計算!$J$7:$J$306,($H$4-1)*10+6)="","",INDEX(計算!$J$7:$J$306,($H$4-1)*10+6)))</f>
        <v/>
      </c>
    </row>
    <row r="13" spans="1:8" ht="17.25" x14ac:dyDescent="0.25">
      <c r="A13" s="22">
        <v>7</v>
      </c>
      <c r="B13" s="23" t="str">
        <f>IF($H$4="","",IF(INDEX(計算!$C$7:$C$306,($H$4-1)*10+7)="","",INDEX(計算!$C$7:$C$306,($H$4-1)*10+7)))</f>
        <v/>
      </c>
      <c r="C13" s="24" t="str">
        <f>IF($H$4="","",IF(INDEX(計算!$D$7:$D$306,($H$4-1)*10+7)="","",INDEX(計算!$D$7:$D$306,($H$4-1)*10+7)))</f>
        <v/>
      </c>
      <c r="D13" s="22" t="str">
        <f>IF($H$4="","",IF(INDEX(計算!$E$7:$E$306,($H$4-1)*10+7)="","",INDEX(計算!$E$7:$E$306,($H$4-1)*10+7)))</f>
        <v/>
      </c>
      <c r="E13" s="22" t="str">
        <f>IF($H$4="","",IF(INDEX(計算!$G$7:$G$306,($H$4-1)*10+7)="","",INDEX(計算!$G$7:$G$306,($H$4-1)*10+7)))</f>
        <v/>
      </c>
      <c r="F13" s="22" t="str">
        <f>IF($H$4="","",IF(INDEX(計算!$J$7:$J$306,($H$4-1)*10+7)="","",INDEX(計算!$J$7:$J$306,($H$4-1)*10+7)))</f>
        <v/>
      </c>
    </row>
    <row r="14" spans="1:8" ht="17.25" x14ac:dyDescent="0.25">
      <c r="A14" s="22">
        <v>8</v>
      </c>
      <c r="B14" s="23" t="str">
        <f>IF($H$4="","",IF(INDEX(計算!$C$7:$C$306,($H$4-1)*10+8)="","",INDEX(計算!$C$7:$C$306,($H$4-1)*10+8)))</f>
        <v/>
      </c>
      <c r="C14" s="24" t="str">
        <f>IF($H$4="","",IF(INDEX(計算!$D$7:$D$306,($H$4-1)*10+8)="","",INDEX(計算!$D$7:$D$306,($H$4-1)*10+8)))</f>
        <v/>
      </c>
      <c r="D14" s="22" t="str">
        <f>IF($H$4="","",IF(INDEX(計算!$E$7:$E$306,($H$4-1)*10+8)="","",INDEX(計算!$E$7:$E$306,($H$4-1)*10+8)))</f>
        <v/>
      </c>
      <c r="E14" s="22" t="str">
        <f>IF($H$4="","",IF(INDEX(計算!$G$7:$G$306,($H$4-1)*10+8)="","",INDEX(計算!$G$7:$G$306,($H$4-1)*10+8)))</f>
        <v/>
      </c>
      <c r="F14" s="22" t="str">
        <f>IF($H$4="","",IF(INDEX(計算!$J$7:$J$306,($H$4-1)*10+8)="","",INDEX(計算!$J$7:$J$306,($H$4-1)*10+8)))</f>
        <v/>
      </c>
    </row>
    <row r="15" spans="1:8" ht="17.25" x14ac:dyDescent="0.25">
      <c r="A15" s="22">
        <v>9</v>
      </c>
      <c r="B15" s="23" t="str">
        <f>IF($H$4="","",IF(INDEX(計算!$C$7:$C$306,($H$4-1)*10+9)="","",INDEX(計算!$C$7:$C$306,($H$4-1)*10+9)))</f>
        <v/>
      </c>
      <c r="C15" s="24" t="str">
        <f>IF($H$4="","",IF(INDEX(計算!$D$7:$D$306,($H$4-1)*10+9)="","",INDEX(計算!$D$7:$D$306,($H$4-1)*10+9)))</f>
        <v/>
      </c>
      <c r="D15" s="22" t="str">
        <f>IF($H$4="","",IF(INDEX(計算!$E$7:$E$306,($H$4-1)*10+9)="","",INDEX(計算!$E$7:$E$306,($H$4-1)*10+9)))</f>
        <v/>
      </c>
      <c r="E15" s="22" t="str">
        <f>IF($H$4="","",IF(INDEX(計算!$G$7:$G$306,($H$4-1)*10+9)="","",INDEX(計算!$G$7:$G$306,($H$4-1)*10+9)))</f>
        <v/>
      </c>
      <c r="F15" s="22" t="str">
        <f>IF($H$4="","",IF(INDEX(計算!$J$7:$J$306,($H$4-1)*10+9)="","",INDEX(計算!$J$7:$J$306,($H$4-1)*10+9)))</f>
        <v/>
      </c>
    </row>
    <row r="16" spans="1:8" ht="17.25" x14ac:dyDescent="0.25">
      <c r="A16" s="22">
        <v>10</v>
      </c>
      <c r="B16" s="23" t="str">
        <f>IF($H$4="","",IF(INDEX(計算!$C$7:$C$306,($H$4-1)*10+10)="","",INDEX(計算!$C$7:$C$306,($H$4-1)*10+10)))</f>
        <v/>
      </c>
      <c r="C16" s="24" t="str">
        <f>IF($H$4="","",IF(INDEX(計算!$D$7:$D$306,($H$4-1)*10+10)="","",INDEX(計算!$D$7:$D$306,($H$4-1)*10+10)))</f>
        <v/>
      </c>
      <c r="D16" s="22" t="str">
        <f>IF($H$4="","",IF(INDEX(計算!$E$7:$E$306,($H$4-1)*10+10)="","",INDEX(計算!$E$7:$E$306,($H$4-1)*10+10)))</f>
        <v/>
      </c>
      <c r="E16" s="22" t="str">
        <f>IF($H$4="","",IF(INDEX(計算!$G$7:$G$306,($H$4-1)*10+10)="","",INDEX(計算!$G$7:$G$306,($H$4-1)*10+10)))</f>
        <v/>
      </c>
      <c r="F16" s="22" t="str">
        <f>IF($H$4="","",IF(INDEX(計算!$J$7:$J$306,($H$4-1)*10+10)="","",INDEX(計算!$J$7:$J$306,($H$4-1)*10+10)))</f>
        <v/>
      </c>
    </row>
    <row r="18" spans="1:6" ht="17.25" x14ac:dyDescent="0.25">
      <c r="A18" s="33" t="s">
        <v>73</v>
      </c>
      <c r="B18" s="32"/>
      <c r="C18" s="32"/>
      <c r="D18" s="32"/>
      <c r="E18" s="32"/>
      <c r="F18" s="32"/>
    </row>
    <row r="19" spans="1:6" ht="17.25" x14ac:dyDescent="0.25">
      <c r="A19" s="17" t="str">
        <f>IF($B$4="","",IFERROR(INDEX(取得記録!$A$7:$A$606,MATCH(1,取得記録!$G$7:$G$606,0)),""))</f>
        <v/>
      </c>
      <c r="B19" s="25" t="str">
        <f>IF(A19="","",SUMIFS(取得記録!$E$7:$E$606,取得記録!$B$7:$B$606,$B$4,取得記録!$A$7:$A$606,A19))</f>
        <v/>
      </c>
      <c r="D19" s="17" t="str">
        <f>IF($B$4="","",IFERROR(INDEX(取得記録!$A$7:$A$606,MATCH(2,取得記録!$G$7:$G$606,0)),""))</f>
        <v/>
      </c>
      <c r="E19" s="25" t="str">
        <f>IF(D19="","",SUMIFS(取得記録!$E$7:$E$606,取得記録!$B$7:$B$606,$B$4,取得記録!$A$7:$A$606,D19))</f>
        <v/>
      </c>
    </row>
    <row r="20" spans="1:6" ht="17.25" x14ac:dyDescent="0.25">
      <c r="A20" s="17" t="str">
        <f>IF($B$4="","",IFERROR(INDEX(取得記録!$A$7:$A$606,MATCH(3,取得記録!$G$7:$G$606,0)),""))</f>
        <v/>
      </c>
      <c r="B20" s="25" t="str">
        <f>IF(A20="","",SUMIFS(取得記録!$E$7:$E$606,取得記録!$B$7:$B$606,$B$4,取得記録!$A$7:$A$606,A20))</f>
        <v/>
      </c>
      <c r="D20" s="17" t="str">
        <f>IF($B$4="","",IFERROR(INDEX(取得記録!$A$7:$A$606,MATCH(4,取得記録!$G$7:$G$606,0)),""))</f>
        <v/>
      </c>
      <c r="E20" s="25" t="str">
        <f>IF(D20="","",SUMIFS(取得記録!$E$7:$E$606,取得記録!$B$7:$B$606,$B$4,取得記録!$A$7:$A$606,D20))</f>
        <v/>
      </c>
    </row>
    <row r="21" spans="1:6" ht="17.25" x14ac:dyDescent="0.25">
      <c r="A21" s="17" t="str">
        <f>IF($B$4="","",IFERROR(INDEX(取得記録!$A$7:$A$606,MATCH(5,取得記録!$G$7:$G$606,0)),""))</f>
        <v/>
      </c>
      <c r="B21" s="25" t="str">
        <f>IF(A21="","",SUMIFS(取得記録!$E$7:$E$606,取得記録!$B$7:$B$606,$B$4,取得記録!$A$7:$A$606,A21))</f>
        <v/>
      </c>
      <c r="D21" s="17" t="str">
        <f>IF($B$4="","",IFERROR(INDEX(取得記録!$A$7:$A$606,MATCH(6,取得記録!$G$7:$G$606,0)),""))</f>
        <v/>
      </c>
      <c r="E21" s="25" t="str">
        <f>IF(D21="","",SUMIFS(取得記録!$E$7:$E$606,取得記録!$B$7:$B$606,$B$4,取得記録!$A$7:$A$606,D21))</f>
        <v/>
      </c>
    </row>
    <row r="22" spans="1:6" ht="17.25" x14ac:dyDescent="0.25">
      <c r="A22" s="17" t="str">
        <f>IF($B$4="","",IFERROR(INDEX(取得記録!$A$7:$A$606,MATCH(7,取得記録!$G$7:$G$606,0)),""))</f>
        <v/>
      </c>
      <c r="B22" s="25" t="str">
        <f>IF(A22="","",SUMIFS(取得記録!$E$7:$E$606,取得記録!$B$7:$B$606,$B$4,取得記録!$A$7:$A$606,A22))</f>
        <v/>
      </c>
      <c r="D22" s="17" t="str">
        <f>IF($B$4="","",IFERROR(INDEX(取得記録!$A$7:$A$606,MATCH(8,取得記録!$G$7:$G$606,0)),""))</f>
        <v/>
      </c>
      <c r="E22" s="25" t="str">
        <f>IF(D22="","",SUMIFS(取得記録!$E$7:$E$606,取得記録!$B$7:$B$606,$B$4,取得記録!$A$7:$A$606,D22))</f>
        <v/>
      </c>
    </row>
    <row r="23" spans="1:6" ht="17.25" x14ac:dyDescent="0.25">
      <c r="A23" s="17" t="str">
        <f>IF($B$4="","",IFERROR(INDEX(取得記録!$A$7:$A$606,MATCH(9,取得記録!$G$7:$G$606,0)),""))</f>
        <v/>
      </c>
      <c r="B23" s="25" t="str">
        <f>IF(A23="","",SUMIFS(取得記録!$E$7:$E$606,取得記録!$B$7:$B$606,$B$4,取得記録!$A$7:$A$606,A23))</f>
        <v/>
      </c>
      <c r="D23" s="17" t="str">
        <f>IF($B$4="","",IFERROR(INDEX(取得記録!$A$7:$A$606,MATCH(10,取得記録!$G$7:$G$606,0)),""))</f>
        <v/>
      </c>
      <c r="E23" s="25" t="str">
        <f>IF(D23="","",SUMIFS(取得記録!$E$7:$E$606,取得記録!$B$7:$B$606,$B$4,取得記録!$A$7:$A$606,D23))</f>
        <v/>
      </c>
    </row>
    <row r="24" spans="1:6" ht="17.25" x14ac:dyDescent="0.25">
      <c r="A24" s="17" t="str">
        <f>IF($B$4="","",IFERROR(INDEX(取得記録!$A$7:$A$606,MATCH(11,取得記録!$G$7:$G$606,0)),""))</f>
        <v/>
      </c>
      <c r="B24" s="25" t="str">
        <f>IF(A24="","",SUMIFS(取得記録!$E$7:$E$606,取得記録!$B$7:$B$606,$B$4,取得記録!$A$7:$A$606,A24))</f>
        <v/>
      </c>
      <c r="D24" s="17" t="str">
        <f>IF($B$4="","",IFERROR(INDEX(取得記録!$A$7:$A$606,MATCH(12,取得記録!$G$7:$G$606,0)),""))</f>
        <v/>
      </c>
      <c r="E24" s="25" t="str">
        <f>IF(D24="","",SUMIFS(取得記録!$E$7:$E$606,取得記録!$B$7:$B$606,$B$4,取得記録!$A$7:$A$606,D24))</f>
        <v/>
      </c>
    </row>
    <row r="25" spans="1:6" ht="17.25" x14ac:dyDescent="0.25">
      <c r="A25" s="17" t="str">
        <f>IF($B$4="","",IFERROR(INDEX(取得記録!$A$7:$A$606,MATCH(13,取得記録!$G$7:$G$606,0)),""))</f>
        <v/>
      </c>
      <c r="B25" s="25" t="str">
        <f>IF(A25="","",SUMIFS(取得記録!$E$7:$E$606,取得記録!$B$7:$B$606,$B$4,取得記録!$A$7:$A$606,A25))</f>
        <v/>
      </c>
      <c r="D25" s="17" t="str">
        <f>IF($B$4="","",IFERROR(INDEX(取得記録!$A$7:$A$606,MATCH(14,取得記録!$G$7:$G$606,0)),""))</f>
        <v/>
      </c>
      <c r="E25" s="25" t="str">
        <f>IF(D25="","",SUMIFS(取得記録!$E$7:$E$606,取得記録!$B$7:$B$606,$B$4,取得記録!$A$7:$A$606,D25))</f>
        <v/>
      </c>
    </row>
    <row r="26" spans="1:6" ht="17.25" x14ac:dyDescent="0.25">
      <c r="A26" s="17" t="str">
        <f>IF($B$4="","",IFERROR(INDEX(取得記録!$A$7:$A$606,MATCH(15,取得記録!$G$7:$G$606,0)),""))</f>
        <v/>
      </c>
      <c r="B26" s="25" t="str">
        <f>IF(A26="","",SUMIFS(取得記録!$E$7:$E$606,取得記録!$B$7:$B$606,$B$4,取得記録!$A$7:$A$606,A26))</f>
        <v/>
      </c>
      <c r="D26" s="17" t="str">
        <f>IF($B$4="","",IFERROR(INDEX(取得記録!$A$7:$A$606,MATCH(16,取得記録!$G$7:$G$606,0)),""))</f>
        <v/>
      </c>
      <c r="E26" s="25" t="str">
        <f>IF(D26="","",SUMIFS(取得記録!$E$7:$E$606,取得記録!$B$7:$B$606,$B$4,取得記録!$A$7:$A$606,D26))</f>
        <v/>
      </c>
    </row>
    <row r="27" spans="1:6" ht="17.25" x14ac:dyDescent="0.25">
      <c r="A27" s="17" t="str">
        <f>IF($B$4="","",IFERROR(INDEX(取得記録!$A$7:$A$606,MATCH(17,取得記録!$G$7:$G$606,0)),""))</f>
        <v/>
      </c>
      <c r="B27" s="25" t="str">
        <f>IF(A27="","",SUMIFS(取得記録!$E$7:$E$606,取得記録!$B$7:$B$606,$B$4,取得記録!$A$7:$A$606,A27))</f>
        <v/>
      </c>
      <c r="D27" s="17" t="str">
        <f>IF($B$4="","",IFERROR(INDEX(取得記録!$A$7:$A$606,MATCH(18,取得記録!$G$7:$G$606,0)),""))</f>
        <v/>
      </c>
      <c r="E27" s="25" t="str">
        <f>IF(D27="","",SUMIFS(取得記録!$E$7:$E$606,取得記録!$B$7:$B$606,$B$4,取得記録!$A$7:$A$606,D27))</f>
        <v/>
      </c>
    </row>
    <row r="28" spans="1:6" ht="17.25" x14ac:dyDescent="0.25">
      <c r="A28" s="17" t="str">
        <f>IF($B$4="","",IFERROR(INDEX(取得記録!$A$7:$A$606,MATCH(19,取得記録!$G$7:$G$606,0)),""))</f>
        <v/>
      </c>
      <c r="B28" s="25" t="str">
        <f>IF(A28="","",SUMIFS(取得記録!$E$7:$E$606,取得記録!$B$7:$B$606,$B$4,取得記録!$A$7:$A$606,A28))</f>
        <v/>
      </c>
      <c r="D28" s="17" t="str">
        <f>IF($B$4="","",IFERROR(INDEX(取得記録!$A$7:$A$606,MATCH(20,取得記録!$G$7:$G$606,0)),""))</f>
        <v/>
      </c>
      <c r="E28" s="25" t="str">
        <f>IF(D28="","",SUMIFS(取得記録!$E$7:$E$606,取得記録!$B$7:$B$606,$B$4,取得記録!$A$7:$A$606,D28))</f>
        <v/>
      </c>
    </row>
    <row r="29" spans="1:6" ht="17.25" x14ac:dyDescent="0.25">
      <c r="A29" s="17" t="str">
        <f>IF($B$4="","",IFERROR(INDEX(取得記録!$A$7:$A$606,MATCH(21,取得記録!$G$7:$G$606,0)),""))</f>
        <v/>
      </c>
      <c r="B29" s="25" t="str">
        <f>IF(A29="","",SUMIFS(取得記録!$E$7:$E$606,取得記録!$B$7:$B$606,$B$4,取得記録!$A$7:$A$606,A29))</f>
        <v/>
      </c>
      <c r="D29" s="17" t="str">
        <f>IF($B$4="","",IFERROR(INDEX(取得記録!$A$7:$A$606,MATCH(22,取得記録!$G$7:$G$606,0)),""))</f>
        <v/>
      </c>
      <c r="E29" s="25" t="str">
        <f>IF(D29="","",SUMIFS(取得記録!$E$7:$E$606,取得記録!$B$7:$B$606,$B$4,取得記録!$A$7:$A$606,D29))</f>
        <v/>
      </c>
    </row>
    <row r="30" spans="1:6" ht="17.25" x14ac:dyDescent="0.25">
      <c r="A30" s="17" t="str">
        <f>IF($B$4="","",IFERROR(INDEX(取得記録!$A$7:$A$606,MATCH(23,取得記録!$G$7:$G$606,0)),""))</f>
        <v/>
      </c>
      <c r="B30" s="25" t="str">
        <f>IF(A30="","",SUMIFS(取得記録!$E$7:$E$606,取得記録!$B$7:$B$606,$B$4,取得記録!$A$7:$A$606,A30))</f>
        <v/>
      </c>
      <c r="D30" s="17" t="str">
        <f>IF($B$4="","",IFERROR(INDEX(取得記録!$A$7:$A$606,MATCH(24,取得記録!$G$7:$G$606,0)),""))</f>
        <v/>
      </c>
      <c r="E30" s="25" t="str">
        <f>IF(D30="","",SUMIFS(取得記録!$E$7:$E$606,取得記録!$B$7:$B$606,$B$4,取得記録!$A$7:$A$606,D30))</f>
        <v/>
      </c>
    </row>
    <row r="32" spans="1:6" ht="30" customHeight="1" x14ac:dyDescent="0.25">
      <c r="A32" s="28" t="s">
        <v>74</v>
      </c>
      <c r="B32" s="27"/>
      <c r="C32" s="27"/>
      <c r="D32" s="27"/>
      <c r="E32" s="27"/>
      <c r="F32" s="27"/>
    </row>
    <row r="33" spans="1:6" ht="21.95" customHeight="1" x14ac:dyDescent="0.25">
      <c r="A33" s="29" t="s">
        <v>29</v>
      </c>
      <c r="B33" s="27"/>
      <c r="C33" s="27"/>
      <c r="D33" s="27"/>
      <c r="E33" s="27"/>
      <c r="F33" s="27"/>
    </row>
  </sheetData>
  <mergeCells count="6">
    <mergeCell ref="A33:F33"/>
    <mergeCell ref="A1:C2"/>
    <mergeCell ref="A32:F32"/>
    <mergeCell ref="B4:D4"/>
    <mergeCell ref="A18:F18"/>
    <mergeCell ref="D1:F2"/>
  </mergeCells>
  <dataValidations count="1">
    <dataValidation type="list" allowBlank="1" sqref="B4" xr:uid="{00000000-0002-0000-0500-000000000000}">
      <formula1>YkStaff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showGridLines="0" workbookViewId="0"/>
  </sheetViews>
  <sheetFormatPr defaultRowHeight="15" x14ac:dyDescent="0.25"/>
  <cols>
    <col min="1" max="1" width="14" customWidth="1"/>
    <col min="2" max="2" width="70" customWidth="1"/>
  </cols>
  <sheetData>
    <row r="1" spans="1:2" ht="17.25" x14ac:dyDescent="0.25">
      <c r="A1" s="10" t="s">
        <v>75</v>
      </c>
      <c r="B1" s="10" t="s">
        <v>76</v>
      </c>
    </row>
    <row r="2" spans="1:2" ht="17.25" x14ac:dyDescent="0.35">
      <c r="A2" s="11" t="s">
        <v>77</v>
      </c>
      <c r="B2" s="11" t="s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使い方</vt:lpstr>
      <vt:lpstr>設定</vt:lpstr>
      <vt:lpstr>名簿</vt:lpstr>
      <vt:lpstr>取得記録</vt:lpstr>
      <vt:lpstr>計算</vt:lpstr>
      <vt:lpstr>管理簿</vt:lpstr>
      <vt:lpstr>変更履歴</vt:lpstr>
      <vt:lpstr>GrantTable</vt:lpstr>
      <vt:lpstr>使い方!Print_Area</vt:lpstr>
      <vt:lpstr>取得記録!Print_Area</vt:lpstr>
      <vt:lpstr>名簿!Print_Area</vt:lpstr>
      <vt:lpstr>管理簿!Print_Area</vt:lpstr>
      <vt:lpstr>計算!Print_Area</vt:lpstr>
      <vt:lpstr>設定!Print_Area</vt:lpstr>
      <vt:lpstr>取得記録!Print_Titles</vt:lpstr>
      <vt:lpstr>名簿!Print_Titles</vt:lpstr>
      <vt:lpstr>計算!Print_Titles</vt:lpstr>
      <vt:lpstr>YkStaff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2026-10-15T03:00:47Z</dcterms:created>
  <dcterms:modified xsi:type="dcterms:W3CDTF">2026-10-15T03:01:52Z</dcterms:modified>
</cp:coreProperties>
</file>