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"/>
    </mc:Choice>
  </mc:AlternateContent>
  <xr:revisionPtr revIDLastSave="0" documentId="13_ncr:1_{7EA44B7D-3402-482F-A082-1254B5881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設定" sheetId="2" r:id="rId2"/>
    <sheet name="収入・経費" sheetId="3" r:id="rId3"/>
    <sheet name="積立シミュレーター" sheetId="4" r:id="rId4"/>
    <sheet name="税率表" sheetId="5" r:id="rId5"/>
    <sheet name="変更履歴" sheetId="6" r:id="rId6"/>
  </sheets>
  <definedNames>
    <definedName name="KubunList">税率表!$B$31:$B$36</definedName>
    <definedName name="_xlnm.Print_Area" localSheetId="0">使い方!$A$1:$A$13</definedName>
    <definedName name="_xlnm.Print_Area" localSheetId="2">収入・経費!$A$1:$G$21</definedName>
    <definedName name="_xlnm.Print_Area" localSheetId="5">変更履歴!$A$1:$B$3</definedName>
    <definedName name="_xlnm.Print_Area" localSheetId="4">税率表!$A$1:$E$43</definedName>
    <definedName name="_xlnm.Print_Area" localSheetId="3">積立シミュレーター!$A$1:$C$42</definedName>
    <definedName name="_xlnm.Print_Area" localSheetId="1">設定!$A$1:$F$28</definedName>
    <definedName name="_xlnm.Print_Titles" localSheetId="2">収入・経費!$8:$8</definedName>
    <definedName name="ShinkokuList">税率表!$B$24:$B$27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4" l="1"/>
  <c r="B39" i="4"/>
  <c r="B30" i="4"/>
  <c r="B21" i="4"/>
  <c r="B16" i="4"/>
  <c r="B13" i="4"/>
  <c r="B9" i="4"/>
  <c r="F21" i="3"/>
  <c r="E21" i="3"/>
  <c r="C21" i="3"/>
  <c r="B21" i="3"/>
  <c r="G20" i="3"/>
  <c r="D20" i="3"/>
  <c r="G19" i="3"/>
  <c r="D19" i="3"/>
  <c r="G18" i="3"/>
  <c r="D18" i="3"/>
  <c r="G17" i="3"/>
  <c r="D17" i="3"/>
  <c r="G16" i="3"/>
  <c r="D16" i="3"/>
  <c r="G15" i="3"/>
  <c r="D15" i="3"/>
  <c r="G14" i="3"/>
  <c r="D14" i="3"/>
  <c r="G13" i="3"/>
  <c r="D13" i="3"/>
  <c r="G12" i="3"/>
  <c r="D12" i="3"/>
  <c r="G11" i="3"/>
  <c r="D11" i="3"/>
  <c r="G10" i="3"/>
  <c r="D10" i="3"/>
  <c r="G9" i="3"/>
  <c r="G21" i="3" s="1"/>
  <c r="B8" i="4" s="1"/>
  <c r="D9" i="3"/>
  <c r="D21" i="3" s="1"/>
  <c r="B7" i="4" s="1"/>
  <c r="C13" i="2"/>
  <c r="C8" i="2"/>
  <c r="B31" i="4" l="1"/>
  <c r="B32" i="4" s="1"/>
  <c r="B10" i="4"/>
  <c r="B17" i="4" l="1"/>
  <c r="B20" i="4"/>
  <c r="B14" i="4"/>
  <c r="B15" i="4"/>
  <c r="B18" i="4" l="1"/>
  <c r="B26" i="4" l="1"/>
  <c r="B27" i="4" s="1"/>
  <c r="B22" i="4"/>
  <c r="B23" i="4" s="1"/>
  <c r="B24" i="4" l="1"/>
  <c r="B25" i="4" s="1"/>
  <c r="B35" i="4" s="1"/>
  <c r="B36" i="4" l="1"/>
  <c r="B40" i="4"/>
  <c r="B42" i="4" s="1"/>
</calcChain>
</file>

<file path=xl/sharedStrings.xml><?xml version="1.0" encoding="utf-8"?>
<sst xmlns="http://schemas.openxmlformats.org/spreadsheetml/2006/main" count="159" uniqueCount="152">
  <si>
    <t>フリーランスの税金積立 計算シート（積立計算版）の使い方</t>
  </si>
  <si>
    <t>薄い色のセルに入力します。白いセルは自動計算です。</t>
  </si>
  <si>
    <t>1. 「設定」で申告の種類・年齢区分・消費税の方式と、国民健康保険の料率を入れます。</t>
  </si>
  <si>
    <t>2. 「収入・経費」に今年の売上と経費を税込で入れます。</t>
  </si>
  <si>
    <t>3. 「積立シミュレーター」で、毎月の積立額の目安が出ます。</t>
  </si>
  <si>
    <t>4. 数値の出典は「税率表」にまとめています（令和8年分・確認日2026-10-12）。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</si>
  <si>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</si>
  <si>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</si>
  <si>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</si>
  <si>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設定</t>
  </si>
  <si>
    <t>SETUP</t>
  </si>
  <si>
    <t>屋号・氏名</t>
  </si>
  <si>
    <t>事業年度（西暦）</t>
  </si>
  <si>
    <t>申告の種類</t>
  </si>
  <si>
    <t>青色申告（65万円）</t>
  </si>
  <si>
    <t>開業月（通年は1）</t>
  </si>
  <si>
    <t>年齢区分（介護保険）</t>
  </si>
  <si>
    <t>40歳未満</t>
  </si>
  <si>
    <t>40歳以上65歳未満は国保に介護分が加わります。</t>
  </si>
  <si>
    <t>インボイス登録</t>
  </si>
  <si>
    <t>有</t>
  </si>
  <si>
    <t>消費税の方式</t>
  </si>
  <si>
    <t>2割特例</t>
  </si>
  <si>
    <t>未登録で基準期間の課税売上1,000万円以下なら「免税」。2割特例は令和8年分まで。</t>
  </si>
  <si>
    <t>事業区分（簡易課税用）</t>
  </si>
  <si>
    <t>第5種（サービス業等）</t>
  </si>
  <si>
    <t>課税仕入の割合（本則用・0〜1）</t>
  </si>
  <si>
    <t>国民年金 月額（令和8年度）</t>
  </si>
  <si>
    <t>国民健康保険（サンプル市の概算を初期表示。自治体の通知で上書き）</t>
  </si>
  <si>
    <t>区分</t>
  </si>
  <si>
    <t>所得割率</t>
  </si>
  <si>
    <t>均等割(円)</t>
  </si>
  <si>
    <t>平等割(円)</t>
  </si>
  <si>
    <t>賦課限度額(円)</t>
  </si>
  <si>
    <t>医療分</t>
  </si>
  <si>
    <t>後期高齢者支援金分</t>
  </si>
  <si>
    <t>介護分（40〜64歳）</t>
  </si>
  <si>
    <t>子ども・子育て支援金分</t>
  </si>
  <si>
    <t>サンプル市は実在しません。初期値は一般的な水準の概算です。</t>
  </si>
  <si>
    <t>子ども・子育て支援金分は令和8年度から。率は年度ごとに上がる予定のため、翌年度の通知で確認してください。</t>
  </si>
  <si>
    <t>18歳未満の家族の均等割は全額軽減（本表は本人分のみ）。</t>
  </si>
  <si>
    <t>国保の納期回数（6月〜翌3月の目安）</t>
  </si>
  <si>
    <t>その他の所得控除 合計</t>
  </si>
  <si>
    <t>社保以外。生命保険料・扶養・医療費などの控除の合計。</t>
  </si>
  <si>
    <t>現在の積立残高（円）</t>
  </si>
  <si>
    <t>収入・経費</t>
  </si>
  <si>
    <t>IN / OUT</t>
  </si>
  <si>
    <t>税込で入力します。実績を入れた月は実績、空欄の月は見込みを使います。消費税の計算も税込金額から行います。</t>
  </si>
  <si>
    <t>月</t>
  </si>
  <si>
    <t>売上 見込</t>
  </si>
  <si>
    <t>売上 実績</t>
  </si>
  <si>
    <t>売上 採用</t>
  </si>
  <si>
    <t>経費 見込</t>
  </si>
  <si>
    <t>経費 実績</t>
  </si>
  <si>
    <t>経費 採用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</si>
  <si>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</si>
  <si>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</si>
  <si>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</si>
  <si>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</si>
  <si>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</si>
  <si>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</si>
  <si>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</si>
  <si>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</si>
  <si>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</si>
  <si>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</si>
  <si>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</si>
  <si>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</si>
  <si>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年間合計</t>
  </si>
  <si>
    <t>積立シミュレーター</t>
  </si>
  <si>
    <t>RESERVE</t>
  </si>
  <si>
    <t>設定と収入・経費から、来年に備える税金・社会保険料と、毎月の積立額の目安を出します。概算です。</t>
  </si>
  <si>
    <t>1. 事業の数字</t>
  </si>
  <si>
    <t>売上（税込・年間）</t>
  </si>
  <si>
    <t>必要経費（税込・年間）</t>
  </si>
  <si>
    <t>青色申告特別控除</t>
  </si>
  <si>
    <t>事業所得</t>
  </si>
  <si>
    <t>売上 − 経費 − 青色申告特別控除</t>
  </si>
  <si>
    <t>2. 社会保険料（来年の見込み）</t>
  </si>
  <si>
    <t>国民年金（年額）</t>
  </si>
  <si>
    <t>国民健康保険 医療分</t>
  </si>
  <si>
    <t>国民健康保険 後期高齢者支援金分</t>
  </si>
  <si>
    <t>国民健康保険 介護分（40〜64歳）</t>
  </si>
  <si>
    <t>国民健康保険 子ども・子育て支援金分</t>
  </si>
  <si>
    <t>令和8年度から。本人分のみ</t>
  </si>
  <si>
    <t>社会保険料 合計</t>
  </si>
  <si>
    <t>3. 所得税・住民税</t>
  </si>
  <si>
    <t>基礎控除（所得税）</t>
  </si>
  <si>
    <t>その他の所得控除</t>
  </si>
  <si>
    <t>課税所得（所得税）</t>
  </si>
  <si>
    <t>1,000円未満を切り捨て</t>
  </si>
  <si>
    <t>所得税</t>
  </si>
  <si>
    <t>復興特別所得税（2.1%）</t>
  </si>
  <si>
    <t>所得税＋復興 合計</t>
  </si>
  <si>
    <t>課税所得（住民税）</t>
  </si>
  <si>
    <t>住民税の基礎控除は43万円</t>
  </si>
  <si>
    <t>住民税（所得割＋均等割等）</t>
  </si>
  <si>
    <t>所得割10%＋均等割等5,000円。調整控除は未計算のため少し多めの目安</t>
  </si>
  <si>
    <t>4. 消費税</t>
  </si>
  <si>
    <t>売上にかかる消費税（概算）</t>
  </si>
  <si>
    <t>税込売上 × 10/110</t>
  </si>
  <si>
    <t>消費税（年額の目安）</t>
  </si>
  <si>
    <t>5. 年間に備える合計と毎月の積立</t>
  </si>
  <si>
    <t>年間 合計（税・社会保険）</t>
  </si>
  <si>
    <t>毎月の積立額（年間合計 ÷ 12）</t>
  </si>
  <si>
    <t>1,000円単位で切り上げ</t>
  </si>
  <si>
    <t>6. 今の積立と不足</t>
  </si>
  <si>
    <t>現在の積立残高</t>
  </si>
  <si>
    <t>不足額（合計 − 残高）</t>
  </si>
  <si>
    <t>事業年度内の残り月数</t>
  </si>
  <si>
    <t>残り月数での毎月の積立額</t>
  </si>
  <si>
    <t>今から年末までで不足を埋める場合</t>
  </si>
  <si>
    <t>税率表（令和8年分）</t>
  </si>
  <si>
    <t>各シートが参照する数値です。出典は国税庁・日本年金機構・総務省（確認日 2026-10-12）。自治体の料率は自治体ごとに異なります。</t>
  </si>
  <si>
    <t>所得税 速算表（No.2260）</t>
  </si>
  <si>
    <t>下限（課税所得）</t>
  </si>
  <si>
    <t>税率</t>
  </si>
  <si>
    <t>控除額</t>
  </si>
  <si>
    <t>基礎控除（令和8年分 No.1199）</t>
  </si>
  <si>
    <t>下限（合計所得）</t>
  </si>
  <si>
    <t>対象の合計所得</t>
  </si>
  <si>
    <t>489万円以下</t>
  </si>
  <si>
    <t>489万円超 655万円以下</t>
  </si>
  <si>
    <t>655万円超 2,350万円以下</t>
  </si>
  <si>
    <t>2,350万円超 2,400万円以下</t>
  </si>
  <si>
    <t>2,400万円超 2,450万円以下</t>
  </si>
  <si>
    <t>2,450万円超 2,500万円以下</t>
  </si>
  <si>
    <t>2,500万円超</t>
  </si>
  <si>
    <t>青色申告特別控除（No.2072）</t>
  </si>
  <si>
    <t>青色申告（55万円）</t>
  </si>
  <si>
    <t>青色申告（10万円）</t>
  </si>
  <si>
    <t>白色申告</t>
  </si>
  <si>
    <t>簡易課税 みなし仕入率（No.6505）</t>
  </si>
  <si>
    <t>第1種（卸売業）</t>
  </si>
  <si>
    <t>第2種（小売業等）</t>
  </si>
  <si>
    <t>第3種（製造業等）</t>
  </si>
  <si>
    <t>第4種（その他）</t>
  </si>
  <si>
    <t>第6種（不動産業）</t>
  </si>
  <si>
    <t>その他の基準値</t>
  </si>
  <si>
    <t>国民年金 月額</t>
  </si>
  <si>
    <t>令和8年度</t>
  </si>
  <si>
    <t>住民税 所得割率</t>
  </si>
  <si>
    <t>都道府県4%＋市区町村6%</t>
  </si>
  <si>
    <t>住民税 均等割＋森林環境税</t>
  </si>
  <si>
    <t>年額</t>
  </si>
  <si>
    <t>住民税の基礎控除</t>
  </si>
  <si>
    <t>復興特別所得税率</t>
  </si>
  <si>
    <t>版</t>
  </si>
  <si>
    <t>内容</t>
  </si>
  <si>
    <t>v2026.10</t>
  </si>
  <si>
    <t>初版。</t>
  </si>
  <si>
    <t>v2026.10.1</t>
  </si>
  <si>
    <t>国民健康保険に子ども・子育て支援金分（令和8年度から）を追加。設定の国保表に区分を追加し、所得割・均等割・賦課限度額で計算、社会保険料合計・支払カレンダー・毎月の積立額に反映。2026-10-13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</si>
</sst>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b/>
      <sz val="11"/>
      <color rgb="FF0E6B6B"/>
      <name val="Yu Gothic"/>
    </font>
    <font>
      <b/>
      <sz val="16"/>
      <color rgb="FF1C282C"/>
      <name val="Yu Gothic"/>
    </font>
    <font>
      <b/>
      <sz val="10.5"/>
      <color rgb="FF0E6B6B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  <border>
      <left style="thick">
        <color rgb="FF0E6B6B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9" fontId="1" fillId="3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/>
    </xf>
    <xf numFmtId="10" fontId="1" fillId="3" borderId="1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1" fontId="1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10" spans="1:1" ht="34.5" x14ac:dyDescent="0.25">
      <c r="A10" s="3" t="s">
        <v>6</v>
      </c>
    </row>
    <row r="11" spans="1:1" ht="17.25" x14ac:dyDescent="0.25">
      <c r="A11" s="4" t="s">
        <v>7</v>
      </c>
    </row>
    <row r="12" spans="1:1" ht="17.25" x14ac:dyDescent="0.25">
      <c r="A12" s="3" t="s">
        <v>8</v>
      </c>
    </row>
  </sheetData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8"/>
  <sheetViews>
    <sheetView showGridLines="0" workbookViewId="0"/>
  </sheetViews>
  <sheetFormatPr defaultRowHeight="15" x14ac:dyDescent="0.25"/>
  <cols>
    <col min="1" max="1" width="40" customWidth="1"/>
    <col min="2" max="2" width="16" customWidth="1"/>
    <col min="3" max="4" width="14" customWidth="1"/>
    <col min="5" max="5" width="16" customWidth="1"/>
    <col min="6" max="6" width="30" customWidth="1"/>
  </cols>
  <sheetData>
    <row r="1" spans="1:6" ht="21.95" customHeight="1" x14ac:dyDescent="0.25">
      <c r="A1" s="26" t="s">
        <v>9</v>
      </c>
      <c r="B1" s="25"/>
      <c r="C1" s="25"/>
      <c r="D1" s="25"/>
      <c r="E1" s="27" t="s">
        <v>10</v>
      </c>
      <c r="F1" s="25"/>
    </row>
    <row r="2" spans="1:6" ht="14.1" customHeight="1" x14ac:dyDescent="0.25">
      <c r="A2" s="25"/>
      <c r="B2" s="25"/>
      <c r="C2" s="25"/>
      <c r="D2" s="25"/>
      <c r="E2" s="25"/>
      <c r="F2" s="25"/>
    </row>
    <row r="3" spans="1:6" ht="5.0999999999999996" customHeight="1" x14ac:dyDescent="0.25"/>
    <row r="4" spans="1:6" ht="15.75" x14ac:dyDescent="0.25">
      <c r="A4" s="2" t="s">
        <v>1</v>
      </c>
    </row>
    <row r="6" spans="1:6" ht="17.25" x14ac:dyDescent="0.25">
      <c r="A6" s="5" t="s">
        <v>11</v>
      </c>
      <c r="B6" s="6"/>
    </row>
    <row r="7" spans="1:6" ht="17.25" x14ac:dyDescent="0.25">
      <c r="A7" s="5" t="s">
        <v>12</v>
      </c>
      <c r="B7" s="6">
        <v>2026</v>
      </c>
    </row>
    <row r="8" spans="1:6" ht="17.25" x14ac:dyDescent="0.25">
      <c r="A8" s="5" t="s">
        <v>13</v>
      </c>
      <c r="B8" s="6" t="s">
        <v>14</v>
      </c>
      <c r="C8" s="2" t="str">
        <f>IF($B$8="","","控除額 "&amp;TEXT(VLOOKUP($B$8,税率表!$B$24:$C$27,2,FALSE),"#,##0")&amp;"円")</f>
        <v>控除額 650,000円</v>
      </c>
    </row>
    <row r="9" spans="1:6" ht="17.25" x14ac:dyDescent="0.25">
      <c r="A9" s="5" t="s">
        <v>15</v>
      </c>
      <c r="B9" s="6">
        <v>1</v>
      </c>
    </row>
    <row r="10" spans="1:6" ht="17.25" x14ac:dyDescent="0.25">
      <c r="A10" s="5" t="s">
        <v>16</v>
      </c>
      <c r="B10" s="6" t="s">
        <v>17</v>
      </c>
      <c r="C10" s="24" t="s">
        <v>18</v>
      </c>
      <c r="D10" s="25"/>
      <c r="E10" s="25"/>
      <c r="F10" s="25"/>
    </row>
    <row r="11" spans="1:6" ht="17.25" x14ac:dyDescent="0.25">
      <c r="A11" s="5" t="s">
        <v>19</v>
      </c>
      <c r="B11" s="6" t="s">
        <v>20</v>
      </c>
    </row>
    <row r="12" spans="1:6" ht="17.25" x14ac:dyDescent="0.25">
      <c r="A12" s="5" t="s">
        <v>21</v>
      </c>
      <c r="B12" s="6" t="s">
        <v>22</v>
      </c>
      <c r="C12" s="24" t="s">
        <v>23</v>
      </c>
      <c r="D12" s="25"/>
      <c r="E12" s="25"/>
      <c r="F12" s="25"/>
    </row>
    <row r="13" spans="1:6" ht="17.25" x14ac:dyDescent="0.25">
      <c r="A13" s="5" t="s">
        <v>24</v>
      </c>
      <c r="B13" s="6" t="s">
        <v>25</v>
      </c>
      <c r="C13" s="2" t="str">
        <f>IF($B$13="","","みなし仕入率 "&amp;TEXT(VLOOKUP($B$13,税率表!$B$31:$C$36,2,FALSE),"0%"))</f>
        <v>みなし仕入率 50%</v>
      </c>
    </row>
    <row r="14" spans="1:6" ht="17.25" x14ac:dyDescent="0.25">
      <c r="A14" s="5" t="s">
        <v>26</v>
      </c>
      <c r="B14" s="8">
        <v>0.5</v>
      </c>
    </row>
    <row r="15" spans="1:6" ht="17.25" x14ac:dyDescent="0.25">
      <c r="A15" s="5" t="s">
        <v>27</v>
      </c>
      <c r="B15" s="9">
        <v>17920</v>
      </c>
    </row>
    <row r="17" spans="1:6" ht="18" x14ac:dyDescent="0.25">
      <c r="A17" s="28" t="s">
        <v>28</v>
      </c>
      <c r="B17" s="25"/>
      <c r="C17" s="25"/>
      <c r="D17" s="25"/>
      <c r="E17" s="25"/>
      <c r="F17" s="25"/>
    </row>
    <row r="18" spans="1:6" ht="17.25" x14ac:dyDescent="0.25">
      <c r="A18" s="10" t="s">
        <v>29</v>
      </c>
      <c r="B18" s="10" t="s">
        <v>30</v>
      </c>
      <c r="C18" s="10" t="s">
        <v>31</v>
      </c>
      <c r="D18" s="10" t="s">
        <v>32</v>
      </c>
      <c r="E18" s="10" t="s">
        <v>33</v>
      </c>
    </row>
    <row r="19" spans="1:6" ht="17.25" x14ac:dyDescent="0.25">
      <c r="A19" s="11" t="s">
        <v>34</v>
      </c>
      <c r="B19" s="12">
        <v>7.9000000000000001E-2</v>
      </c>
      <c r="C19" s="9">
        <v>34000</v>
      </c>
      <c r="D19" s="9">
        <v>22000</v>
      </c>
      <c r="E19" s="9">
        <v>660000</v>
      </c>
    </row>
    <row r="20" spans="1:6" ht="17.25" x14ac:dyDescent="0.25">
      <c r="A20" s="11" t="s">
        <v>35</v>
      </c>
      <c r="B20" s="12">
        <v>2.9000000000000001E-2</v>
      </c>
      <c r="C20" s="9">
        <v>12000</v>
      </c>
      <c r="D20" s="9">
        <v>8000</v>
      </c>
      <c r="E20" s="9">
        <v>260000</v>
      </c>
    </row>
    <row r="21" spans="1:6" ht="17.25" x14ac:dyDescent="0.25">
      <c r="A21" s="11" t="s">
        <v>36</v>
      </c>
      <c r="B21" s="12">
        <v>2.4E-2</v>
      </c>
      <c r="C21" s="9">
        <v>12000</v>
      </c>
      <c r="D21" s="9">
        <v>6000</v>
      </c>
      <c r="E21" s="9">
        <v>170000</v>
      </c>
    </row>
    <row r="22" spans="1:6" ht="17.25" x14ac:dyDescent="0.25">
      <c r="A22" s="11" t="s">
        <v>37</v>
      </c>
      <c r="B22" s="13">
        <v>2.7000000000000001E-3</v>
      </c>
      <c r="C22" s="9">
        <v>1900</v>
      </c>
      <c r="D22" s="9"/>
      <c r="E22" s="9">
        <v>30000</v>
      </c>
    </row>
    <row r="23" spans="1:6" x14ac:dyDescent="0.25">
      <c r="A23" s="24" t="s">
        <v>38</v>
      </c>
      <c r="B23" s="25"/>
      <c r="C23" s="25"/>
      <c r="D23" s="25"/>
      <c r="E23" s="25"/>
      <c r="F23" s="25"/>
    </row>
    <row r="24" spans="1:6" x14ac:dyDescent="0.25">
      <c r="A24" s="24" t="s">
        <v>39</v>
      </c>
      <c r="B24" s="25"/>
      <c r="C24" s="25"/>
      <c r="D24" s="25"/>
      <c r="E24" s="25"/>
      <c r="F24" s="25"/>
    </row>
    <row r="25" spans="1:6" x14ac:dyDescent="0.25">
      <c r="A25" s="24" t="s">
        <v>40</v>
      </c>
      <c r="B25" s="25"/>
      <c r="C25" s="25"/>
      <c r="D25" s="25"/>
      <c r="E25" s="25"/>
      <c r="F25" s="25"/>
    </row>
    <row r="26" spans="1:6" ht="17.25" x14ac:dyDescent="0.25">
      <c r="A26" s="5" t="s">
        <v>41</v>
      </c>
      <c r="B26" s="6">
        <v>10</v>
      </c>
    </row>
    <row r="27" spans="1:6" ht="17.25" x14ac:dyDescent="0.25">
      <c r="A27" s="5" t="s">
        <v>42</v>
      </c>
      <c r="B27" s="9">
        <v>0</v>
      </c>
      <c r="C27" s="24" t="s">
        <v>43</v>
      </c>
      <c r="D27" s="25"/>
      <c r="E27" s="25"/>
      <c r="F27" s="25"/>
    </row>
    <row r="28" spans="1:6" ht="17.25" x14ac:dyDescent="0.25">
      <c r="A28" s="5" t="s">
        <v>44</v>
      </c>
      <c r="B28" s="9">
        <v>0</v>
      </c>
    </row>
  </sheetData>
  <mergeCells count="9">
    <mergeCell ref="A24:F24"/>
    <mergeCell ref="A1:D2"/>
    <mergeCell ref="C27:F27"/>
    <mergeCell ref="C12:F12"/>
    <mergeCell ref="A23:F23"/>
    <mergeCell ref="E1:F2"/>
    <mergeCell ref="A17:F17"/>
    <mergeCell ref="C10:F10"/>
    <mergeCell ref="A25:F25"/>
  </mergeCells>
  <dataValidations count="5">
    <dataValidation type="list" allowBlank="1" sqref="B8" xr:uid="{00000000-0002-0000-0100-000000000000}">
      <formula1>ShinkokuList</formula1>
    </dataValidation>
    <dataValidation type="list" allowBlank="1" sqref="B10" xr:uid="{00000000-0002-0000-0100-000001000000}">
      <formula1>"40歳未満,40歳以上65歳未満,65歳以上"</formula1>
    </dataValidation>
    <dataValidation type="list" allowBlank="1" sqref="B11" xr:uid="{00000000-0002-0000-0100-000002000000}">
      <formula1>"有,無"</formula1>
    </dataValidation>
    <dataValidation type="list" allowBlank="1" sqref="B12" xr:uid="{00000000-0002-0000-0100-000003000000}">
      <formula1>"免税,2割特例,3割特例,簡易課税,本則（概算）"</formula1>
    </dataValidation>
    <dataValidation type="list" allowBlank="1" sqref="B13" xr:uid="{00000000-0002-0000-0100-000004000000}">
      <formula1>KubunList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1"/>
  <sheetViews>
    <sheetView showGridLines="0" workbookViewId="0"/>
  </sheetViews>
  <sheetFormatPr defaultRowHeight="15" x14ac:dyDescent="0.25"/>
  <cols>
    <col min="1" max="1" width="10" customWidth="1"/>
    <col min="2" max="7" width="16" customWidth="1"/>
  </cols>
  <sheetData>
    <row r="1" spans="1:7" ht="21.95" customHeight="1" x14ac:dyDescent="0.25">
      <c r="A1" s="26" t="s">
        <v>45</v>
      </c>
      <c r="B1" s="25"/>
      <c r="C1" s="25"/>
      <c r="D1" s="25"/>
      <c r="E1" s="27" t="s">
        <v>46</v>
      </c>
      <c r="F1" s="25"/>
      <c r="G1" s="25"/>
    </row>
    <row r="2" spans="1:7" ht="14.1" customHeight="1" x14ac:dyDescent="0.25">
      <c r="A2" s="25"/>
      <c r="B2" s="25"/>
      <c r="C2" s="25"/>
      <c r="D2" s="25"/>
      <c r="E2" s="25"/>
      <c r="F2" s="25"/>
      <c r="G2" s="25"/>
    </row>
    <row r="3" spans="1:7" ht="5.0999999999999996" customHeight="1" x14ac:dyDescent="0.25"/>
    <row r="4" spans="1:7" ht="15.75" x14ac:dyDescent="0.25">
      <c r="A4" s="2" t="s">
        <v>1</v>
      </c>
    </row>
    <row r="5" spans="1:7" x14ac:dyDescent="0.25">
      <c r="A5" s="24" t="s">
        <v>47</v>
      </c>
      <c r="B5" s="25"/>
      <c r="C5" s="25"/>
      <c r="D5" s="25"/>
      <c r="E5" s="25"/>
      <c r="F5" s="25"/>
      <c r="G5" s="25"/>
    </row>
    <row r="8" spans="1:7" ht="17.25" x14ac:dyDescent="0.25">
      <c r="A8" s="10" t="s">
        <v>48</v>
      </c>
      <c r="B8" s="10" t="s">
        <v>49</v>
      </c>
      <c r="C8" s="10" t="s">
        <v>50</v>
      </c>
      <c r="D8" s="10" t="s">
        <v>51</v>
      </c>
      <c r="E8" s="10" t="s">
        <v>52</v>
      </c>
      <c r="F8" s="10" t="s">
        <v>53</v>
      </c>
      <c r="G8" s="10" t="s">
        <v>54</v>
      </c>
    </row>
    <row r="9" spans="1:7" ht="17.25" x14ac:dyDescent="0.25">
      <c r="A9" s="11" t="s">
        <v>55</v>
      </c>
      <c r="B9" s="9"/>
      <c r="C9" s="9"/>
      <c r="D9" s="14">
        <f t="shared" ref="D9:D20" si="0">IF(C9="",B9,C9)</f>
        <v>0</v>
      </c>
      <c r="E9" s="9"/>
      <c r="F9" s="9"/>
      <c r="G9" s="14">
        <f t="shared" ref="G9:G20" si="1">IF(F9="",E9,F9)</f>
        <v>0</v>
      </c>
    </row>
    <row r="10" spans="1:7" ht="17.25" x14ac:dyDescent="0.25">
      <c r="A10" s="11" t="s">
        <v>56</v>
      </c>
      <c r="B10" s="9"/>
      <c r="C10" s="9"/>
      <c r="D10" s="14">
        <f t="shared" si="0"/>
        <v>0</v>
      </c>
      <c r="E10" s="9"/>
      <c r="F10" s="9"/>
      <c r="G10" s="14">
        <f t="shared" si="1"/>
        <v>0</v>
      </c>
    </row>
    <row r="11" spans="1:7" ht="17.25" x14ac:dyDescent="0.25">
      <c r="A11" s="11" t="s">
        <v>57</v>
      </c>
      <c r="B11" s="9"/>
      <c r="C11" s="9"/>
      <c r="D11" s="14">
        <f t="shared" si="0"/>
        <v>0</v>
      </c>
      <c r="E11" s="9"/>
      <c r="F11" s="9"/>
      <c r="G11" s="14">
        <f t="shared" si="1"/>
        <v>0</v>
      </c>
    </row>
    <row r="12" spans="1:7" ht="17.25" x14ac:dyDescent="0.25">
      <c r="A12" s="11" t="s">
        <v>58</v>
      </c>
      <c r="B12" s="9"/>
      <c r="C12" s="9"/>
      <c r="D12" s="14">
        <f t="shared" si="0"/>
        <v>0</v>
      </c>
      <c r="E12" s="9"/>
      <c r="F12" s="9"/>
      <c r="G12" s="14">
        <f t="shared" si="1"/>
        <v>0</v>
      </c>
    </row>
    <row r="13" spans="1:7" ht="17.25" x14ac:dyDescent="0.25">
      <c r="A13" s="11" t="s">
        <v>59</v>
      </c>
      <c r="B13" s="9"/>
      <c r="C13" s="9"/>
      <c r="D13" s="14">
        <f t="shared" si="0"/>
        <v>0</v>
      </c>
      <c r="E13" s="9"/>
      <c r="F13" s="9"/>
      <c r="G13" s="14">
        <f t="shared" si="1"/>
        <v>0</v>
      </c>
    </row>
    <row r="14" spans="1:7" ht="17.25" x14ac:dyDescent="0.25">
      <c r="A14" s="11" t="s">
        <v>60</v>
      </c>
      <c r="B14" s="9"/>
      <c r="C14" s="9"/>
      <c r="D14" s="14">
        <f t="shared" si="0"/>
        <v>0</v>
      </c>
      <c r="E14" s="9"/>
      <c r="F14" s="9"/>
      <c r="G14" s="14">
        <f t="shared" si="1"/>
        <v>0</v>
      </c>
    </row>
    <row r="15" spans="1:7" ht="17.25" x14ac:dyDescent="0.25">
      <c r="A15" s="11" t="s">
        <v>61</v>
      </c>
      <c r="B15" s="9"/>
      <c r="C15" s="9"/>
      <c r="D15" s="14">
        <f t="shared" si="0"/>
        <v>0</v>
      </c>
      <c r="E15" s="9"/>
      <c r="F15" s="9"/>
      <c r="G15" s="14">
        <f t="shared" si="1"/>
        <v>0</v>
      </c>
    </row>
    <row r="16" spans="1:7" ht="17.25" x14ac:dyDescent="0.25">
      <c r="A16" s="11" t="s">
        <v>62</v>
      </c>
      <c r="B16" s="9"/>
      <c r="C16" s="9"/>
      <c r="D16" s="14">
        <f t="shared" si="0"/>
        <v>0</v>
      </c>
      <c r="E16" s="9"/>
      <c r="F16" s="9"/>
      <c r="G16" s="14">
        <f t="shared" si="1"/>
        <v>0</v>
      </c>
    </row>
    <row r="17" spans="1:7" ht="17.25" x14ac:dyDescent="0.25">
      <c r="A17" s="11" t="s">
        <v>63</v>
      </c>
      <c r="B17" s="9"/>
      <c r="C17" s="9"/>
      <c r="D17" s="14">
        <f t="shared" si="0"/>
        <v>0</v>
      </c>
      <c r="E17" s="9"/>
      <c r="F17" s="9"/>
      <c r="G17" s="14">
        <f t="shared" si="1"/>
        <v>0</v>
      </c>
    </row>
    <row r="18" spans="1:7" ht="17.25" x14ac:dyDescent="0.25">
      <c r="A18" s="11" t="s">
        <v>64</v>
      </c>
      <c r="B18" s="9"/>
      <c r="C18" s="9"/>
      <c r="D18" s="14">
        <f t="shared" si="0"/>
        <v>0</v>
      </c>
      <c r="E18" s="9"/>
      <c r="F18" s="9"/>
      <c r="G18" s="14">
        <f t="shared" si="1"/>
        <v>0</v>
      </c>
    </row>
    <row r="19" spans="1:7" ht="17.25" x14ac:dyDescent="0.25">
      <c r="A19" s="11" t="s">
        <v>65</v>
      </c>
      <c r="B19" s="9"/>
      <c r="C19" s="9"/>
      <c r="D19" s="14">
        <f t="shared" si="0"/>
        <v>0</v>
      </c>
      <c r="E19" s="9"/>
      <c r="F19" s="9"/>
      <c r="G19" s="14">
        <f t="shared" si="1"/>
        <v>0</v>
      </c>
    </row>
    <row r="20" spans="1:7" ht="17.25" x14ac:dyDescent="0.25">
      <c r="A20" s="11" t="s">
        <v>66</v>
      </c>
      <c r="B20" s="9"/>
      <c r="C20" s="9"/>
      <c r="D20" s="14">
        <f t="shared" si="0"/>
        <v>0</v>
      </c>
      <c r="E20" s="9"/>
      <c r="F20" s="9"/>
      <c r="G20" s="14">
        <f t="shared" si="1"/>
        <v>0</v>
      </c>
    </row>
    <row r="21" spans="1:7" ht="17.25" x14ac:dyDescent="0.25">
      <c r="A21" s="15" t="s">
        <v>67</v>
      </c>
      <c r="B21" s="16">
        <f t="shared" ref="B21:G21" si="2">SUM(B9:B20)</f>
        <v>0</v>
      </c>
      <c r="C21" s="16">
        <f t="shared" si="2"/>
        <v>0</v>
      </c>
      <c r="D21" s="16">
        <f t="shared" si="2"/>
        <v>0</v>
      </c>
      <c r="E21" s="16">
        <f t="shared" si="2"/>
        <v>0</v>
      </c>
      <c r="F21" s="16">
        <f t="shared" si="2"/>
        <v>0</v>
      </c>
      <c r="G21" s="16">
        <f t="shared" si="2"/>
        <v>0</v>
      </c>
    </row>
  </sheetData>
  <mergeCells count="3">
    <mergeCell ref="E1:G2"/>
    <mergeCell ref="A1:D2"/>
    <mergeCell ref="A5:G5"/>
  </mergeCell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42"/>
  <sheetViews>
    <sheetView showGridLines="0" workbookViewId="0"/>
  </sheetViews>
  <sheetFormatPr defaultRowHeight="15" x14ac:dyDescent="0.25"/>
  <cols>
    <col min="1" max="1" width="40" customWidth="1"/>
    <col min="2" max="2" width="18" customWidth="1"/>
    <col min="3" max="3" width="46" customWidth="1"/>
  </cols>
  <sheetData>
    <row r="1" spans="1:3" ht="21.95" customHeight="1" x14ac:dyDescent="0.25">
      <c r="A1" s="26" t="s">
        <v>68</v>
      </c>
      <c r="B1" s="25"/>
      <c r="C1" s="27" t="s">
        <v>69</v>
      </c>
    </row>
    <row r="2" spans="1:3" ht="14.1" customHeight="1" x14ac:dyDescent="0.25">
      <c r="A2" s="25"/>
      <c r="B2" s="25"/>
      <c r="C2" s="25"/>
    </row>
    <row r="3" spans="1:3" ht="5.0999999999999996" customHeight="1" x14ac:dyDescent="0.25"/>
    <row r="4" spans="1:3" ht="15.75" x14ac:dyDescent="0.25">
      <c r="A4" s="2" t="s">
        <v>1</v>
      </c>
    </row>
    <row r="5" spans="1:3" x14ac:dyDescent="0.25">
      <c r="A5" s="24" t="s">
        <v>70</v>
      </c>
      <c r="B5" s="25"/>
      <c r="C5" s="25"/>
    </row>
    <row r="6" spans="1:3" ht="18" x14ac:dyDescent="0.25">
      <c r="A6" s="28" t="s">
        <v>71</v>
      </c>
      <c r="B6" s="25"/>
      <c r="C6" s="25"/>
    </row>
    <row r="7" spans="1:3" ht="17.25" x14ac:dyDescent="0.25">
      <c r="A7" s="11" t="s">
        <v>72</v>
      </c>
      <c r="B7" s="14">
        <f>収入・経費!$D$21</f>
        <v>0</v>
      </c>
    </row>
    <row r="8" spans="1:3" ht="17.25" x14ac:dyDescent="0.25">
      <c r="A8" s="11" t="s">
        <v>73</v>
      </c>
      <c r="B8" s="14">
        <f>収入・経費!$G$21</f>
        <v>0</v>
      </c>
    </row>
    <row r="9" spans="1:3" ht="17.25" x14ac:dyDescent="0.25">
      <c r="A9" s="11" t="s">
        <v>74</v>
      </c>
      <c r="B9" s="14">
        <f>VLOOKUP(設定!$B$8,税率表!$B$24:$C$27,2,FALSE)</f>
        <v>650000</v>
      </c>
    </row>
    <row r="10" spans="1:3" ht="17.25" x14ac:dyDescent="0.25">
      <c r="A10" s="5" t="s">
        <v>75</v>
      </c>
      <c r="B10" s="17">
        <f>MAX(0,B7-B8-B9)</f>
        <v>0</v>
      </c>
      <c r="C10" s="7" t="s">
        <v>76</v>
      </c>
    </row>
    <row r="12" spans="1:3" ht="18" x14ac:dyDescent="0.25">
      <c r="A12" s="28" t="s">
        <v>77</v>
      </c>
      <c r="B12" s="25"/>
      <c r="C12" s="25"/>
    </row>
    <row r="13" spans="1:3" ht="17.25" x14ac:dyDescent="0.25">
      <c r="A13" s="11" t="s">
        <v>78</v>
      </c>
      <c r="B13" s="14">
        <f>設定!$B$15*12</f>
        <v>215040</v>
      </c>
    </row>
    <row r="14" spans="1:3" ht="17.25" x14ac:dyDescent="0.25">
      <c r="A14" s="11" t="s">
        <v>79</v>
      </c>
      <c r="B14" s="14">
        <f>ROUNDDOWN(MIN(MAX(0,$B$10-430000)*設定!$B$19+設定!$C$19+設定!$D$19,設定!$E$19),-2)</f>
        <v>56000</v>
      </c>
    </row>
    <row r="15" spans="1:3" ht="17.25" x14ac:dyDescent="0.25">
      <c r="A15" s="11" t="s">
        <v>80</v>
      </c>
      <c r="B15" s="14">
        <f>ROUNDDOWN(MIN(MAX(0,$B$10-430000)*設定!$B$20+設定!$C$20+設定!$D$20,設定!$E$20),-2)</f>
        <v>20000</v>
      </c>
    </row>
    <row r="16" spans="1:3" ht="17.25" x14ac:dyDescent="0.25">
      <c r="A16" s="11" t="s">
        <v>81</v>
      </c>
      <c r="B16" s="14">
        <f>IF(設定!$B$10="40歳以上65歳未満",ROUNDDOWN(MIN(MAX(0,$B$10-430000)*設定!$B$21+設定!$C$21+設定!$D$21,設定!$E$21),-2),0)</f>
        <v>0</v>
      </c>
    </row>
    <row r="17" spans="1:3" ht="17.25" x14ac:dyDescent="0.25">
      <c r="A17" s="11" t="s">
        <v>82</v>
      </c>
      <c r="B17" s="14">
        <f>ROUNDDOWN(MIN(MAX(0,$B$10-430000)*設定!$B$22+設定!$C$22+設定!$D$22,設定!$E$22),-2)</f>
        <v>1900</v>
      </c>
      <c r="C17" s="7" t="s">
        <v>83</v>
      </c>
    </row>
    <row r="18" spans="1:3" ht="17.25" x14ac:dyDescent="0.25">
      <c r="A18" s="5" t="s">
        <v>84</v>
      </c>
      <c r="B18" s="17">
        <f>B13+B14+B15+B16+B17</f>
        <v>292940</v>
      </c>
    </row>
    <row r="19" spans="1:3" ht="18" x14ac:dyDescent="0.25">
      <c r="A19" s="28" t="s">
        <v>85</v>
      </c>
      <c r="B19" s="25"/>
      <c r="C19" s="25"/>
    </row>
    <row r="20" spans="1:3" ht="17.25" x14ac:dyDescent="0.25">
      <c r="A20" s="11" t="s">
        <v>86</v>
      </c>
      <c r="B20" s="14">
        <f>VLOOKUP($B$10,税率表!$B$14:$C$20,2,TRUE)</f>
        <v>1040000</v>
      </c>
    </row>
    <row r="21" spans="1:3" ht="17.25" x14ac:dyDescent="0.25">
      <c r="A21" s="11" t="s">
        <v>87</v>
      </c>
      <c r="B21" s="14">
        <f>設定!$B$27</f>
        <v>0</v>
      </c>
    </row>
    <row r="22" spans="1:3" ht="17.25" x14ac:dyDescent="0.25">
      <c r="A22" s="11" t="s">
        <v>88</v>
      </c>
      <c r="B22" s="14">
        <f>ROUNDDOWN(MAX(0,$B$10-B18-B20-B21),-3)</f>
        <v>0</v>
      </c>
      <c r="C22" s="7" t="s">
        <v>89</v>
      </c>
    </row>
    <row r="23" spans="1:3" ht="17.25" x14ac:dyDescent="0.25">
      <c r="A23" s="11" t="s">
        <v>90</v>
      </c>
      <c r="B23" s="14">
        <f>MAX(0,ROUNDDOWN($B$22*VLOOKUP($B$22,税率表!$B$4:$D$10,2,TRUE)-VLOOKUP($B$22,税率表!$B$4:$D$10,3,TRUE),0))</f>
        <v>0</v>
      </c>
    </row>
    <row r="24" spans="1:3" ht="17.25" x14ac:dyDescent="0.25">
      <c r="A24" s="11" t="s">
        <v>91</v>
      </c>
      <c r="B24" s="14">
        <f>ROUNDDOWN(B23*税率表!$B$43,0)</f>
        <v>0</v>
      </c>
    </row>
    <row r="25" spans="1:3" ht="17.25" x14ac:dyDescent="0.25">
      <c r="A25" s="5" t="s">
        <v>92</v>
      </c>
      <c r="B25" s="17">
        <f>ROUNDDOWN(B23+B24,-2)</f>
        <v>0</v>
      </c>
    </row>
    <row r="26" spans="1:3" ht="17.25" x14ac:dyDescent="0.25">
      <c r="A26" s="11" t="s">
        <v>93</v>
      </c>
      <c r="B26" s="14">
        <f>MAX(0,$B$10-B18-税率表!$B$42-B21)</f>
        <v>0</v>
      </c>
      <c r="C26" s="7" t="s">
        <v>94</v>
      </c>
    </row>
    <row r="27" spans="1:3" ht="25.5" x14ac:dyDescent="0.25">
      <c r="A27" s="5" t="s">
        <v>95</v>
      </c>
      <c r="B27" s="17">
        <f>ROUNDDOWN(B26*税率表!$B$40,-2)+税率表!$B$41</f>
        <v>5000</v>
      </c>
      <c r="C27" s="7" t="s">
        <v>96</v>
      </c>
    </row>
    <row r="29" spans="1:3" ht="18" x14ac:dyDescent="0.25">
      <c r="A29" s="28" t="s">
        <v>97</v>
      </c>
      <c r="B29" s="25"/>
      <c r="C29" s="25"/>
    </row>
    <row r="30" spans="1:3" ht="17.25" x14ac:dyDescent="0.25">
      <c r="A30" s="11" t="s">
        <v>21</v>
      </c>
      <c r="B30" s="11" t="str">
        <f>設定!$B$12</f>
        <v>2割特例</v>
      </c>
    </row>
    <row r="31" spans="1:3" ht="17.25" x14ac:dyDescent="0.25">
      <c r="A31" s="11" t="s">
        <v>98</v>
      </c>
      <c r="B31" s="14">
        <f>ROUNDDOWN(B7*10/110,0)</f>
        <v>0</v>
      </c>
      <c r="C31" s="7" t="s">
        <v>99</v>
      </c>
    </row>
    <row r="32" spans="1:3" ht="17.25" x14ac:dyDescent="0.25">
      <c r="A32" s="5" t="s">
        <v>100</v>
      </c>
      <c r="B32" s="17">
        <f>IF(設定!$B$11="無",0,IF(設定!$B$12="免税",0,IF(設定!$B$12="2割特例",ROUNDDOWN(B31*0.2,-2),IF(設定!$B$12="3割特例",ROUNDDOWN(B31*0.3,-2),IF(設定!$B$12="簡易課税",ROUNDDOWN(B31*(1-VLOOKUP(設定!$B$13,税率表!$B$31:$C$36,2,FALSE)),-2),MAX(0,ROUNDDOWN(B31-ROUNDDOWN(B8*10/110,0)*設定!$B$14,-2)))))))</f>
        <v>0</v>
      </c>
    </row>
    <row r="34" spans="1:3" ht="18" x14ac:dyDescent="0.25">
      <c r="A34" s="28" t="s">
        <v>101</v>
      </c>
      <c r="B34" s="25"/>
      <c r="C34" s="25"/>
    </row>
    <row r="35" spans="1:3" ht="17.25" x14ac:dyDescent="0.25">
      <c r="A35" s="5" t="s">
        <v>102</v>
      </c>
      <c r="B35" s="17">
        <f>B25+B27+B32+B18</f>
        <v>297940</v>
      </c>
    </row>
    <row r="36" spans="1:3" ht="25.5" x14ac:dyDescent="0.25">
      <c r="A36" s="5" t="s">
        <v>103</v>
      </c>
      <c r="B36" s="18">
        <f>ROUNDUP(B35/12,-3)</f>
        <v>25000</v>
      </c>
      <c r="C36" s="7" t="s">
        <v>104</v>
      </c>
    </row>
    <row r="38" spans="1:3" ht="18" x14ac:dyDescent="0.25">
      <c r="A38" s="28" t="s">
        <v>105</v>
      </c>
      <c r="B38" s="25"/>
      <c r="C38" s="25"/>
    </row>
    <row r="39" spans="1:3" ht="17.25" x14ac:dyDescent="0.25">
      <c r="A39" s="11" t="s">
        <v>106</v>
      </c>
      <c r="B39" s="14">
        <f>設定!$B$28</f>
        <v>0</v>
      </c>
    </row>
    <row r="40" spans="1:3" ht="17.25" x14ac:dyDescent="0.25">
      <c r="A40" s="5" t="s">
        <v>107</v>
      </c>
      <c r="B40" s="17">
        <f>MAX(0,B35-B39)</f>
        <v>297940</v>
      </c>
    </row>
    <row r="41" spans="1:3" ht="17.25" x14ac:dyDescent="0.25">
      <c r="A41" s="11" t="s">
        <v>108</v>
      </c>
      <c r="B41" s="19">
        <f ca="1">MAX(1,(設定!$B$7*12+12)-(YEAR(TODAY())*12+MONTH(TODAY()))+1)</f>
        <v>3</v>
      </c>
    </row>
    <row r="42" spans="1:3" ht="17.25" x14ac:dyDescent="0.25">
      <c r="A42" s="5" t="s">
        <v>109</v>
      </c>
      <c r="B42" s="17">
        <f ca="1">ROUNDUP(B40/B41,-3)</f>
        <v>100000</v>
      </c>
      <c r="C42" s="7" t="s">
        <v>110</v>
      </c>
    </row>
  </sheetData>
  <mergeCells count="9">
    <mergeCell ref="A34:C34"/>
    <mergeCell ref="A1:B2"/>
    <mergeCell ref="A38:C38"/>
    <mergeCell ref="A29:C29"/>
    <mergeCell ref="A19:C19"/>
    <mergeCell ref="A5:C5"/>
    <mergeCell ref="A12:C12"/>
    <mergeCell ref="A6:C6"/>
    <mergeCell ref="C1:C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3"/>
  <sheetViews>
    <sheetView showGridLines="0" workbookViewId="0"/>
  </sheetViews>
  <sheetFormatPr defaultRowHeight="15" x14ac:dyDescent="0.25"/>
  <cols>
    <col min="1" max="1" width="32" customWidth="1"/>
    <col min="2" max="2" width="26" customWidth="1"/>
    <col min="3" max="4" width="14" customWidth="1"/>
    <col min="5" max="5" width="44" customWidth="1"/>
  </cols>
  <sheetData>
    <row r="1" spans="1:5" ht="25.5" x14ac:dyDescent="0.25">
      <c r="A1" s="1" t="s">
        <v>111</v>
      </c>
    </row>
    <row r="2" spans="1:5" x14ac:dyDescent="0.25">
      <c r="A2" s="24" t="s">
        <v>112</v>
      </c>
      <c r="B2" s="25"/>
      <c r="C2" s="25"/>
      <c r="D2" s="25"/>
      <c r="E2" s="25"/>
    </row>
    <row r="3" spans="1:5" ht="17.25" x14ac:dyDescent="0.25">
      <c r="A3" s="20" t="s">
        <v>113</v>
      </c>
      <c r="B3" s="10" t="s">
        <v>114</v>
      </c>
      <c r="C3" s="10" t="s">
        <v>115</v>
      </c>
      <c r="D3" s="10" t="s">
        <v>116</v>
      </c>
    </row>
    <row r="4" spans="1:5" ht="17.25" x14ac:dyDescent="0.25">
      <c r="B4" s="14">
        <v>0</v>
      </c>
      <c r="C4" s="21">
        <v>0.05</v>
      </c>
      <c r="D4" s="14">
        <v>0</v>
      </c>
    </row>
    <row r="5" spans="1:5" ht="17.25" x14ac:dyDescent="0.25">
      <c r="B5" s="14">
        <v>1950000</v>
      </c>
      <c r="C5" s="21">
        <v>0.1</v>
      </c>
      <c r="D5" s="14">
        <v>97500</v>
      </c>
    </row>
    <row r="6" spans="1:5" ht="17.25" x14ac:dyDescent="0.25">
      <c r="B6" s="14">
        <v>3300000</v>
      </c>
      <c r="C6" s="21">
        <v>0.2</v>
      </c>
      <c r="D6" s="14">
        <v>427500</v>
      </c>
    </row>
    <row r="7" spans="1:5" ht="17.25" x14ac:dyDescent="0.25">
      <c r="B7" s="14">
        <v>6950000</v>
      </c>
      <c r="C7" s="21">
        <v>0.23</v>
      </c>
      <c r="D7" s="14">
        <v>636000</v>
      </c>
    </row>
    <row r="8" spans="1:5" ht="17.25" x14ac:dyDescent="0.25">
      <c r="B8" s="14">
        <v>9000000</v>
      </c>
      <c r="C8" s="21">
        <v>0.33</v>
      </c>
      <c r="D8" s="14">
        <v>1536000</v>
      </c>
    </row>
    <row r="9" spans="1:5" ht="17.25" x14ac:dyDescent="0.25">
      <c r="B9" s="14">
        <v>18000000</v>
      </c>
      <c r="C9" s="21">
        <v>0.4</v>
      </c>
      <c r="D9" s="14">
        <v>2796000</v>
      </c>
    </row>
    <row r="10" spans="1:5" ht="17.25" x14ac:dyDescent="0.25">
      <c r="B10" s="14">
        <v>40000000</v>
      </c>
      <c r="C10" s="21">
        <v>0.45</v>
      </c>
      <c r="D10" s="14">
        <v>4796000</v>
      </c>
    </row>
    <row r="12" spans="1:5" ht="17.25" x14ac:dyDescent="0.25">
      <c r="A12" s="20" t="s">
        <v>117</v>
      </c>
    </row>
    <row r="13" spans="1:5" ht="17.25" x14ac:dyDescent="0.25">
      <c r="B13" s="10" t="s">
        <v>118</v>
      </c>
      <c r="C13" s="10" t="s">
        <v>116</v>
      </c>
      <c r="E13" s="10" t="s">
        <v>119</v>
      </c>
    </row>
    <row r="14" spans="1:5" ht="17.25" x14ac:dyDescent="0.25">
      <c r="B14" s="14">
        <v>0</v>
      </c>
      <c r="C14" s="14">
        <v>1040000</v>
      </c>
      <c r="E14" s="11" t="s">
        <v>120</v>
      </c>
    </row>
    <row r="15" spans="1:5" ht="17.25" x14ac:dyDescent="0.25">
      <c r="B15" s="14">
        <v>4890001</v>
      </c>
      <c r="C15" s="14">
        <v>670000</v>
      </c>
      <c r="E15" s="11" t="s">
        <v>121</v>
      </c>
    </row>
    <row r="16" spans="1:5" ht="17.25" x14ac:dyDescent="0.25">
      <c r="B16" s="14">
        <v>6550001</v>
      </c>
      <c r="C16" s="14">
        <v>620000</v>
      </c>
      <c r="E16" s="11" t="s">
        <v>122</v>
      </c>
    </row>
    <row r="17" spans="1:5" ht="17.25" x14ac:dyDescent="0.25">
      <c r="B17" s="14">
        <v>23500001</v>
      </c>
      <c r="C17" s="14">
        <v>480000</v>
      </c>
      <c r="E17" s="11" t="s">
        <v>123</v>
      </c>
    </row>
    <row r="18" spans="1:5" ht="17.25" x14ac:dyDescent="0.25">
      <c r="B18" s="14">
        <v>24000001</v>
      </c>
      <c r="C18" s="14">
        <v>320000</v>
      </c>
      <c r="E18" s="11" t="s">
        <v>124</v>
      </c>
    </row>
    <row r="19" spans="1:5" ht="17.25" x14ac:dyDescent="0.25">
      <c r="B19" s="14">
        <v>24500001</v>
      </c>
      <c r="C19" s="14">
        <v>160000</v>
      </c>
      <c r="E19" s="11" t="s">
        <v>125</v>
      </c>
    </row>
    <row r="20" spans="1:5" ht="17.25" x14ac:dyDescent="0.25">
      <c r="B20" s="14">
        <v>25000001</v>
      </c>
      <c r="C20" s="14">
        <v>0</v>
      </c>
      <c r="E20" s="11" t="s">
        <v>126</v>
      </c>
    </row>
    <row r="23" spans="1:5" ht="17.25" x14ac:dyDescent="0.25">
      <c r="A23" s="20" t="s">
        <v>127</v>
      </c>
    </row>
    <row r="24" spans="1:5" ht="17.25" x14ac:dyDescent="0.25">
      <c r="B24" s="11" t="s">
        <v>14</v>
      </c>
      <c r="C24" s="14">
        <v>650000</v>
      </c>
    </row>
    <row r="25" spans="1:5" ht="17.25" x14ac:dyDescent="0.25">
      <c r="B25" s="11" t="s">
        <v>128</v>
      </c>
      <c r="C25" s="14">
        <v>550000</v>
      </c>
    </row>
    <row r="26" spans="1:5" ht="17.25" x14ac:dyDescent="0.25">
      <c r="B26" s="11" t="s">
        <v>129</v>
      </c>
      <c r="C26" s="14">
        <v>100000</v>
      </c>
    </row>
    <row r="27" spans="1:5" ht="17.25" x14ac:dyDescent="0.25">
      <c r="B27" s="11" t="s">
        <v>130</v>
      </c>
      <c r="C27" s="14">
        <v>0</v>
      </c>
    </row>
    <row r="30" spans="1:5" ht="17.25" x14ac:dyDescent="0.25">
      <c r="A30" s="20" t="s">
        <v>131</v>
      </c>
    </row>
    <row r="31" spans="1:5" ht="17.25" x14ac:dyDescent="0.25">
      <c r="B31" s="11" t="s">
        <v>132</v>
      </c>
      <c r="C31" s="21">
        <v>0.9</v>
      </c>
    </row>
    <row r="32" spans="1:5" ht="17.25" x14ac:dyDescent="0.25">
      <c r="B32" s="11" t="s">
        <v>133</v>
      </c>
      <c r="C32" s="21">
        <v>0.8</v>
      </c>
    </row>
    <row r="33" spans="1:5" ht="17.25" x14ac:dyDescent="0.25">
      <c r="B33" s="11" t="s">
        <v>134</v>
      </c>
      <c r="C33" s="21">
        <v>0.7</v>
      </c>
    </row>
    <row r="34" spans="1:5" ht="17.25" x14ac:dyDescent="0.25">
      <c r="B34" s="11" t="s">
        <v>135</v>
      </c>
      <c r="C34" s="21">
        <v>0.6</v>
      </c>
    </row>
    <row r="35" spans="1:5" ht="17.25" x14ac:dyDescent="0.25">
      <c r="B35" s="11" t="s">
        <v>25</v>
      </c>
      <c r="C35" s="21">
        <v>0.5</v>
      </c>
    </row>
    <row r="36" spans="1:5" ht="17.25" x14ac:dyDescent="0.25">
      <c r="B36" s="11" t="s">
        <v>136</v>
      </c>
      <c r="C36" s="21">
        <v>0.4</v>
      </c>
    </row>
    <row r="38" spans="1:5" ht="17.25" x14ac:dyDescent="0.25">
      <c r="A38" s="20" t="s">
        <v>137</v>
      </c>
    </row>
    <row r="39" spans="1:5" ht="17.25" x14ac:dyDescent="0.25">
      <c r="A39" s="11" t="s">
        <v>138</v>
      </c>
      <c r="B39" s="14">
        <v>17920</v>
      </c>
      <c r="E39" s="7" t="s">
        <v>139</v>
      </c>
    </row>
    <row r="40" spans="1:5" ht="17.25" x14ac:dyDescent="0.25">
      <c r="A40" s="11" t="s">
        <v>140</v>
      </c>
      <c r="B40" s="21">
        <v>0.1</v>
      </c>
      <c r="E40" s="7" t="s">
        <v>141</v>
      </c>
    </row>
    <row r="41" spans="1:5" ht="17.25" x14ac:dyDescent="0.25">
      <c r="A41" s="11" t="s">
        <v>142</v>
      </c>
      <c r="B41" s="14">
        <v>5000</v>
      </c>
      <c r="E41" s="7" t="s">
        <v>143</v>
      </c>
    </row>
    <row r="42" spans="1:5" ht="17.25" x14ac:dyDescent="0.25">
      <c r="A42" s="11" t="s">
        <v>144</v>
      </c>
      <c r="B42" s="14">
        <v>430000</v>
      </c>
    </row>
    <row r="43" spans="1:5" ht="17.25" x14ac:dyDescent="0.25">
      <c r="A43" s="11" t="s">
        <v>145</v>
      </c>
      <c r="B43" s="22">
        <v>2.1000000000000001E-2</v>
      </c>
    </row>
  </sheetData>
  <mergeCells count="1">
    <mergeCell ref="A2:E2"/>
  </mergeCell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0" t="s">
        <v>146</v>
      </c>
      <c r="B1" s="10" t="s">
        <v>147</v>
      </c>
    </row>
    <row r="2" spans="1:2" ht="17.25" x14ac:dyDescent="0.35">
      <c r="A2" s="23" t="s">
        <v>148</v>
      </c>
      <c r="B2" s="11" t="s">
        <v>149</v>
      </c>
    </row>
    <row r="3" spans="1:2" ht="17.25" x14ac:dyDescent="0.35">
      <c r="A3" s="23" t="s">
        <v>150</v>
      </c>
      <c r="B3" s="11" t="s">
        <v>151</v>
      </c>
    </row>
  </sheetData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使い方</vt:lpstr>
      <vt:lpstr>設定</vt:lpstr>
      <vt:lpstr>収入・経費</vt:lpstr>
      <vt:lpstr>積立シミュレーター</vt:lpstr>
      <vt:lpstr>税率表</vt:lpstr>
      <vt:lpstr>変更履歴</vt:lpstr>
      <vt:lpstr>KubunList</vt:lpstr>
      <vt:lpstr>使い方!Print_Area</vt:lpstr>
      <vt:lpstr>収入・経費!Print_Area</vt:lpstr>
      <vt:lpstr>変更履歴!Print_Area</vt:lpstr>
      <vt:lpstr>税率表!Print_Area</vt:lpstr>
      <vt:lpstr>積立シミュレーター!Print_Area</vt:lpstr>
      <vt:lpstr>設定!Print_Area</vt:lpstr>
      <vt:lpstr>収入・経費!Print_Titles</vt:lpstr>
      <vt:lpstr>ShinkokuList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2026-10-13T02:27:55Z</dcterms:created>
  <dcterms:modified xsi:type="dcterms:W3CDTF">2026-10-13T02:30:17Z</dcterms:modified>
</cp:coreProperties>
</file>